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toweb\c$\inetpub\wwwroot\ixps\WebICPS\download\"/>
    </mc:Choice>
  </mc:AlternateContent>
  <bookViews>
    <workbookView xWindow="0" yWindow="0" windowWidth="20490" windowHeight="7755" activeTab="1"/>
  </bookViews>
  <sheets>
    <sheet name="Home" sheetId="5" r:id="rId1"/>
    <sheet name="Input and results" sheetId="1" r:id="rId2"/>
    <sheet name="Calc-Ditch" sheetId="2" r:id="rId3"/>
    <sheet name="Calc-Pond" sheetId="3" r:id="rId4"/>
    <sheet name="Calc-Stream" sheetId="4" r:id="rId5"/>
  </sheets>
  <definedNames>
    <definedName name="FOCUS">'Input and results'!$AX$106:$AX$209</definedName>
    <definedName name="NOFOCUS">'Input and results'!$AW$107:$AW$209</definedName>
    <definedName name="NORMAL">'Input and results'!$AY$107:$AY$131</definedName>
    <definedName name="SPECIAL">'Input and results'!$AY$132:$AY$135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1" l="1"/>
  <c r="B134" i="1"/>
  <c r="D134" i="1" l="1"/>
  <c r="B13" i="3"/>
  <c r="B9" i="4"/>
  <c r="I20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AA46" i="4"/>
  <c r="Z46" i="4"/>
  <c r="Y46" i="4"/>
  <c r="X46" i="4"/>
  <c r="W46" i="4"/>
  <c r="B47" i="4"/>
  <c r="B46" i="4"/>
  <c r="B45" i="4"/>
  <c r="B44" i="4"/>
  <c r="B43" i="4"/>
  <c r="B42" i="4"/>
  <c r="B41" i="4"/>
  <c r="B40" i="4"/>
  <c r="AA38" i="4"/>
  <c r="Z38" i="4"/>
  <c r="Y38" i="4"/>
  <c r="X38" i="4"/>
  <c r="W38" i="4"/>
  <c r="B39" i="4"/>
  <c r="B38" i="4"/>
  <c r="B37" i="4"/>
  <c r="B36" i="4"/>
  <c r="B35" i="4"/>
  <c r="B34" i="4"/>
  <c r="B33" i="4"/>
  <c r="B32" i="4"/>
  <c r="AA30" i="4"/>
  <c r="Z30" i="4"/>
  <c r="Y30" i="4"/>
  <c r="X30" i="4"/>
  <c r="W30" i="4"/>
  <c r="B31" i="4"/>
  <c r="B30" i="4"/>
  <c r="B29" i="4"/>
  <c r="B28" i="4"/>
  <c r="B27" i="4"/>
  <c r="B26" i="4"/>
  <c r="B25" i="4"/>
  <c r="B24" i="4"/>
  <c r="AA22" i="4"/>
  <c r="Z22" i="4"/>
  <c r="Y22" i="4"/>
  <c r="X22" i="4"/>
  <c r="W22" i="4"/>
  <c r="B23" i="4"/>
  <c r="B22" i="4"/>
  <c r="B21" i="4"/>
  <c r="B20" i="4"/>
  <c r="B19" i="4"/>
  <c r="B18" i="4"/>
  <c r="B17" i="4"/>
  <c r="B16" i="4"/>
  <c r="AA14" i="4"/>
  <c r="Z14" i="4"/>
  <c r="Y14" i="4"/>
  <c r="X14" i="4"/>
  <c r="W14" i="4"/>
  <c r="B15" i="4"/>
  <c r="B14" i="4"/>
  <c r="B13" i="4"/>
  <c r="B12" i="4"/>
  <c r="B11" i="4"/>
  <c r="B10" i="4"/>
  <c r="B8" i="4"/>
  <c r="B7" i="4"/>
  <c r="B6" i="4"/>
  <c r="AA5" i="4"/>
  <c r="Z5" i="4"/>
  <c r="Y5" i="4"/>
  <c r="X5" i="4"/>
  <c r="W5" i="4"/>
  <c r="B9" i="3"/>
  <c r="B14" i="3"/>
  <c r="B14" i="2"/>
  <c r="B8" i="2"/>
  <c r="BB138" i="1"/>
  <c r="H130" i="1"/>
  <c r="F130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38" i="1" s="1"/>
  <c r="AZ129" i="1"/>
  <c r="AZ130" i="1"/>
  <c r="AZ131" i="1"/>
  <c r="AZ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38" i="1" s="1"/>
  <c r="BA129" i="1"/>
  <c r="BA130" i="1"/>
  <c r="BA131" i="1"/>
  <c r="BA107" i="1"/>
  <c r="B13" i="2"/>
  <c r="J130" i="1" l="1"/>
  <c r="F131" i="1"/>
  <c r="H12" i="1"/>
  <c r="H13" i="1" s="1"/>
  <c r="L12" i="1"/>
  <c r="L13" i="1" s="1"/>
  <c r="H131" i="1"/>
  <c r="J12" i="1"/>
  <c r="J13" i="1" s="1"/>
  <c r="J131" i="1"/>
  <c r="C2" i="4"/>
  <c r="A2" i="4"/>
  <c r="B2" i="4"/>
  <c r="K2" i="4"/>
  <c r="D2" i="4"/>
  <c r="B7" i="3"/>
  <c r="B8" i="3"/>
  <c r="B10" i="3"/>
  <c r="B11" i="3"/>
  <c r="B12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6" i="3"/>
  <c r="I203" i="3"/>
  <c r="AB46" i="3"/>
  <c r="AA46" i="3"/>
  <c r="Z46" i="3"/>
  <c r="Y46" i="3"/>
  <c r="X46" i="3"/>
  <c r="AB38" i="3"/>
  <c r="AA38" i="3"/>
  <c r="Z38" i="3"/>
  <c r="Y38" i="3"/>
  <c r="X38" i="3"/>
  <c r="AB30" i="3"/>
  <c r="AA30" i="3"/>
  <c r="Z30" i="3"/>
  <c r="Y30" i="3"/>
  <c r="X30" i="3"/>
  <c r="AB22" i="3"/>
  <c r="AA22" i="3"/>
  <c r="Z22" i="3"/>
  <c r="Y22" i="3"/>
  <c r="X22" i="3"/>
  <c r="AB14" i="3"/>
  <c r="AA14" i="3"/>
  <c r="Z14" i="3"/>
  <c r="Y14" i="3"/>
  <c r="X14" i="3"/>
  <c r="AB5" i="3"/>
  <c r="AA5" i="3"/>
  <c r="Z5" i="3"/>
  <c r="Y5" i="3"/>
  <c r="X5" i="3"/>
  <c r="I202" i="2"/>
  <c r="AA46" i="2"/>
  <c r="Z46" i="2"/>
  <c r="Y46" i="2"/>
  <c r="X46" i="2"/>
  <c r="W46" i="2"/>
  <c r="AA38" i="2"/>
  <c r="Z38" i="2"/>
  <c r="Y38" i="2"/>
  <c r="X38" i="2"/>
  <c r="W38" i="2"/>
  <c r="AA30" i="2"/>
  <c r="Z30" i="2"/>
  <c r="Y30" i="2"/>
  <c r="X30" i="2"/>
  <c r="W30" i="2"/>
  <c r="AA22" i="2"/>
  <c r="Z22" i="2"/>
  <c r="Y22" i="2"/>
  <c r="X22" i="2"/>
  <c r="W22" i="2"/>
  <c r="AA14" i="2"/>
  <c r="Z14" i="2"/>
  <c r="Y14" i="2"/>
  <c r="X14" i="2"/>
  <c r="W14" i="2"/>
  <c r="AA5" i="2"/>
  <c r="Z5" i="2"/>
  <c r="Y5" i="2"/>
  <c r="X5" i="2"/>
  <c r="W5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2" i="2"/>
  <c r="B11" i="2"/>
  <c r="B10" i="2"/>
  <c r="B9" i="2"/>
  <c r="B7" i="2"/>
  <c r="B6" i="2"/>
  <c r="J100" i="4" l="1"/>
  <c r="E63" i="4"/>
  <c r="D110" i="4"/>
  <c r="I11" i="4"/>
  <c r="K11" i="4" s="1"/>
  <c r="I32" i="4"/>
  <c r="I16" i="4"/>
  <c r="C31" i="4"/>
  <c r="D94" i="4"/>
  <c r="F108" i="4"/>
  <c r="D16" i="4"/>
  <c r="H16" i="4" s="1"/>
  <c r="D51" i="4"/>
  <c r="D44" i="4"/>
  <c r="I63" i="4"/>
  <c r="D25" i="4"/>
  <c r="D68" i="4"/>
  <c r="C95" i="4"/>
  <c r="I51" i="4"/>
  <c r="D38" i="4"/>
  <c r="C74" i="4"/>
  <c r="I106" i="4"/>
  <c r="E42" i="4"/>
  <c r="F54" i="4"/>
  <c r="E70" i="4"/>
  <c r="F68" i="4"/>
  <c r="C40" i="4"/>
  <c r="C24" i="4"/>
  <c r="I58" i="4"/>
  <c r="D36" i="4"/>
  <c r="I20" i="4"/>
  <c r="K20" i="4" s="1"/>
  <c r="D59" i="4"/>
  <c r="C56" i="4"/>
  <c r="I15" i="4"/>
  <c r="K15" i="4" s="1"/>
  <c r="C34" i="4"/>
  <c r="C49" i="4"/>
  <c r="D33" i="4"/>
  <c r="I77" i="4"/>
  <c r="I44" i="4"/>
  <c r="I71" i="4"/>
  <c r="C63" i="4"/>
  <c r="I83" i="4"/>
  <c r="C83" i="4"/>
  <c r="C99" i="4"/>
  <c r="D91" i="4"/>
  <c r="C7" i="4"/>
  <c r="G7" i="4" s="1"/>
  <c r="C28" i="4"/>
  <c r="D76" i="4"/>
  <c r="D53" i="4"/>
  <c r="D24" i="4"/>
  <c r="C72" i="4"/>
  <c r="D74" i="4"/>
  <c r="D23" i="4"/>
  <c r="C37" i="4"/>
  <c r="I53" i="4"/>
  <c r="I40" i="4"/>
  <c r="C84" i="4"/>
  <c r="D48" i="4"/>
  <c r="C88" i="4"/>
  <c r="C67" i="4"/>
  <c r="D92" i="4"/>
  <c r="C87" i="4"/>
  <c r="C103" i="4"/>
  <c r="C75" i="4"/>
  <c r="C79" i="4"/>
  <c r="D81" i="4"/>
  <c r="C20" i="4"/>
  <c r="G20" i="4" s="1"/>
  <c r="I12" i="4"/>
  <c r="K12" i="4" s="1"/>
  <c r="D40" i="4"/>
  <c r="C16" i="4"/>
  <c r="D8" i="4"/>
  <c r="H8" i="4" s="1"/>
  <c r="C32" i="4"/>
  <c r="I87" i="4"/>
  <c r="C6" i="4"/>
  <c r="G6" i="4" s="1"/>
  <c r="C27" i="4"/>
  <c r="I39" i="4"/>
  <c r="D60" i="4"/>
  <c r="C60" i="4"/>
  <c r="C110" i="4"/>
  <c r="D56" i="4"/>
  <c r="D98" i="4"/>
  <c r="C71" i="4"/>
  <c r="C106" i="4"/>
  <c r="C91" i="4"/>
  <c r="I108" i="4"/>
  <c r="F21" i="4"/>
  <c r="J35" i="4"/>
  <c r="J45" i="4"/>
  <c r="F111" i="4"/>
  <c r="E111" i="4"/>
  <c r="D12" i="4"/>
  <c r="H12" i="4" s="1"/>
  <c r="I21" i="4"/>
  <c r="K21" i="4" s="1"/>
  <c r="D34" i="4"/>
  <c r="D41" i="4"/>
  <c r="C8" i="4"/>
  <c r="G8" i="4" s="1"/>
  <c r="C13" i="4"/>
  <c r="G13" i="4" s="1"/>
  <c r="D18" i="4"/>
  <c r="H18" i="4" s="1"/>
  <c r="I25" i="4"/>
  <c r="I29" i="4"/>
  <c r="D47" i="4"/>
  <c r="I54" i="4"/>
  <c r="C59" i="4"/>
  <c r="C80" i="4"/>
  <c r="C18" i="4"/>
  <c r="G18" i="4" s="1"/>
  <c r="D27" i="4"/>
  <c r="D42" i="4"/>
  <c r="I65" i="4"/>
  <c r="D11" i="4"/>
  <c r="H11" i="4" s="1"/>
  <c r="C17" i="4"/>
  <c r="G17" i="4" s="1"/>
  <c r="C21" i="4"/>
  <c r="G21" i="4" s="1"/>
  <c r="D26" i="4"/>
  <c r="C44" i="4"/>
  <c r="C54" i="4"/>
  <c r="I61" i="4"/>
  <c r="I75" i="4"/>
  <c r="I89" i="4"/>
  <c r="I41" i="4"/>
  <c r="D57" i="4"/>
  <c r="C76" i="4"/>
  <c r="I7" i="4"/>
  <c r="K7" i="4" s="1"/>
  <c r="C12" i="4"/>
  <c r="G12" i="4" s="1"/>
  <c r="D17" i="4"/>
  <c r="H17" i="4" s="1"/>
  <c r="I24" i="4"/>
  <c r="I28" i="4"/>
  <c r="D32" i="4"/>
  <c r="C35" i="4"/>
  <c r="I37" i="4"/>
  <c r="C42" i="4"/>
  <c r="I45" i="4"/>
  <c r="I49" i="4"/>
  <c r="I56" i="4"/>
  <c r="D67" i="4"/>
  <c r="D78" i="4"/>
  <c r="D35" i="4"/>
  <c r="C41" i="4"/>
  <c r="C64" i="4"/>
  <c r="D70" i="4"/>
  <c r="I79" i="4"/>
  <c r="C96" i="4"/>
  <c r="D88" i="4"/>
  <c r="D102" i="4"/>
  <c r="C45" i="4"/>
  <c r="D50" i="4"/>
  <c r="D58" i="4"/>
  <c r="D64" i="4"/>
  <c r="D72" i="4"/>
  <c r="I93" i="4"/>
  <c r="C100" i="4"/>
  <c r="I60" i="4"/>
  <c r="I64" i="4"/>
  <c r="I68" i="4"/>
  <c r="I72" i="4"/>
  <c r="I76" i="4"/>
  <c r="D84" i="4"/>
  <c r="C98" i="4"/>
  <c r="I107" i="4"/>
  <c r="I80" i="4"/>
  <c r="I84" i="4"/>
  <c r="I88" i="4"/>
  <c r="I92" i="4"/>
  <c r="I96" i="4"/>
  <c r="I100" i="4"/>
  <c r="K100" i="4" s="1"/>
  <c r="I104" i="4"/>
  <c r="C109" i="4"/>
  <c r="D83" i="4"/>
  <c r="D95" i="4"/>
  <c r="D105" i="4"/>
  <c r="D9" i="4"/>
  <c r="H9" i="4" s="1"/>
  <c r="D6" i="4"/>
  <c r="H6" i="4" s="1"/>
  <c r="F35" i="4"/>
  <c r="J6" i="4"/>
  <c r="J20" i="4"/>
  <c r="J53" i="4"/>
  <c r="E108" i="4"/>
  <c r="I23" i="4"/>
  <c r="I36" i="4"/>
  <c r="D45" i="4"/>
  <c r="I10" i="4"/>
  <c r="K10" i="4" s="1"/>
  <c r="I14" i="4"/>
  <c r="K14" i="4" s="1"/>
  <c r="D20" i="4"/>
  <c r="H20" i="4" s="1"/>
  <c r="C26" i="4"/>
  <c r="C30" i="4"/>
  <c r="I50" i="4"/>
  <c r="C55" i="4"/>
  <c r="D62" i="4"/>
  <c r="I85" i="4"/>
  <c r="I19" i="4"/>
  <c r="K19" i="4" s="1"/>
  <c r="D31" i="4"/>
  <c r="D49" i="4"/>
  <c r="C68" i="4"/>
  <c r="D13" i="4"/>
  <c r="H13" i="4" s="1"/>
  <c r="I18" i="4"/>
  <c r="K18" i="4" s="1"/>
  <c r="I22" i="4"/>
  <c r="D28" i="4"/>
  <c r="C46" i="4"/>
  <c r="D55" i="4"/>
  <c r="D65" i="4"/>
  <c r="D77" i="4"/>
  <c r="I105" i="4"/>
  <c r="I47" i="4"/>
  <c r="I59" i="4"/>
  <c r="C94" i="4"/>
  <c r="I8" i="4"/>
  <c r="K8" i="4" s="1"/>
  <c r="I13" i="4"/>
  <c r="K13" i="4" s="1"/>
  <c r="D19" i="4"/>
  <c r="H19" i="4" s="1"/>
  <c r="C25" i="4"/>
  <c r="C29" i="4"/>
  <c r="C33" i="4"/>
  <c r="I35" i="4"/>
  <c r="C38" i="4"/>
  <c r="D43" i="4"/>
  <c r="D46" i="4"/>
  <c r="I52" i="4"/>
  <c r="C57" i="4"/>
  <c r="I69" i="4"/>
  <c r="C86" i="4"/>
  <c r="D37" i="4"/>
  <c r="I42" i="4"/>
  <c r="D66" i="4"/>
  <c r="I73" i="4"/>
  <c r="D80" i="4"/>
  <c r="I97" i="4"/>
  <c r="D90" i="4"/>
  <c r="I103" i="4"/>
  <c r="I46" i="4"/>
  <c r="D52" i="4"/>
  <c r="C62" i="4"/>
  <c r="C70" i="4"/>
  <c r="C78" i="4"/>
  <c r="I95" i="4"/>
  <c r="C108" i="4"/>
  <c r="C61" i="4"/>
  <c r="C65" i="4"/>
  <c r="C69" i="4"/>
  <c r="C73" i="4"/>
  <c r="C77" i="4"/>
  <c r="C90" i="4"/>
  <c r="I99" i="4"/>
  <c r="D108" i="4"/>
  <c r="C81" i="4"/>
  <c r="C85" i="4"/>
  <c r="C89" i="4"/>
  <c r="C93" i="4"/>
  <c r="C97" i="4"/>
  <c r="C101" i="4"/>
  <c r="C105" i="4"/>
  <c r="I110" i="4"/>
  <c r="D87" i="4"/>
  <c r="D97" i="4"/>
  <c r="D107" i="4"/>
  <c r="D103" i="4"/>
  <c r="J30" i="4"/>
  <c r="E45" i="4"/>
  <c r="F29" i="4"/>
  <c r="J68" i="4"/>
  <c r="K68" i="4" s="1"/>
  <c r="J81" i="4"/>
  <c r="F92" i="4"/>
  <c r="I17" i="4"/>
  <c r="K17" i="4" s="1"/>
  <c r="D29" i="4"/>
  <c r="I38" i="4"/>
  <c r="I6" i="4"/>
  <c r="K6" i="4" s="1"/>
  <c r="C11" i="4"/>
  <c r="G11" i="4" s="1"/>
  <c r="C15" i="4"/>
  <c r="G15" i="4" s="1"/>
  <c r="D22" i="4"/>
  <c r="I27" i="4"/>
  <c r="I31" i="4"/>
  <c r="C51" i="4"/>
  <c r="I55" i="4"/>
  <c r="D69" i="4"/>
  <c r="I101" i="4"/>
  <c r="C22" i="4"/>
  <c r="I34" i="4"/>
  <c r="C52" i="4"/>
  <c r="D7" i="4"/>
  <c r="H7" i="4" s="1"/>
  <c r="D15" i="4"/>
  <c r="H15" i="4" s="1"/>
  <c r="C19" i="4"/>
  <c r="G19" i="4" s="1"/>
  <c r="C23" i="4"/>
  <c r="D30" i="4"/>
  <c r="C50" i="4"/>
  <c r="C58" i="4"/>
  <c r="C66" i="4"/>
  <c r="D82" i="4"/>
  <c r="I111" i="4"/>
  <c r="C48" i="4"/>
  <c r="D61" i="4"/>
  <c r="D104" i="4"/>
  <c r="C10" i="4"/>
  <c r="G10" i="4" s="1"/>
  <c r="C14" i="4"/>
  <c r="G14" i="4" s="1"/>
  <c r="D21" i="4"/>
  <c r="H21" i="4" s="1"/>
  <c r="I26" i="4"/>
  <c r="I30" i="4"/>
  <c r="I33" i="4"/>
  <c r="C36" i="4"/>
  <c r="C39" i="4"/>
  <c r="I43" i="4"/>
  <c r="I48" i="4"/>
  <c r="C53" i="4"/>
  <c r="I57" i="4"/>
  <c r="D73" i="4"/>
  <c r="C102" i="4"/>
  <c r="D39" i="4"/>
  <c r="C43" i="4"/>
  <c r="I67" i="4"/>
  <c r="D75" i="4"/>
  <c r="I81" i="4"/>
  <c r="C104" i="4"/>
  <c r="C92" i="4"/>
  <c r="D106" i="4"/>
  <c r="C47" i="4"/>
  <c r="D54" i="4"/>
  <c r="D63" i="4"/>
  <c r="D71" i="4"/>
  <c r="D86" i="4"/>
  <c r="D96" i="4"/>
  <c r="I109" i="4"/>
  <c r="I62" i="4"/>
  <c r="I66" i="4"/>
  <c r="I70" i="4"/>
  <c r="I74" i="4"/>
  <c r="C82" i="4"/>
  <c r="I91" i="4"/>
  <c r="D100" i="4"/>
  <c r="I78" i="4"/>
  <c r="I82" i="4"/>
  <c r="I86" i="4"/>
  <c r="I90" i="4"/>
  <c r="I94" i="4"/>
  <c r="I98" i="4"/>
  <c r="I102" i="4"/>
  <c r="D79" i="4"/>
  <c r="D89" i="4"/>
  <c r="D99" i="4"/>
  <c r="D10" i="4"/>
  <c r="H10" i="4" s="1"/>
  <c r="D14" i="4"/>
  <c r="H14" i="4" s="1"/>
  <c r="J33" i="4"/>
  <c r="E75" i="4"/>
  <c r="J21" i="4"/>
  <c r="E36" i="4"/>
  <c r="E48" i="4"/>
  <c r="J77" i="4"/>
  <c r="E37" i="4"/>
  <c r="J10" i="4"/>
  <c r="J29" i="4"/>
  <c r="K29" i="4" s="1"/>
  <c r="F64" i="4"/>
  <c r="E67" i="4"/>
  <c r="F22" i="4"/>
  <c r="F71" i="4"/>
  <c r="F44" i="4"/>
  <c r="F83" i="4"/>
  <c r="H83" i="4" s="1"/>
  <c r="F55" i="4"/>
  <c r="J83" i="4"/>
  <c r="E72" i="4"/>
  <c r="E78" i="4"/>
  <c r="G78" i="4" s="1"/>
  <c r="E110" i="4"/>
  <c r="J92" i="4"/>
  <c r="J108" i="4"/>
  <c r="C107" i="4"/>
  <c r="C111" i="4"/>
  <c r="G111" i="4" s="1"/>
  <c r="D85" i="4"/>
  <c r="D93" i="4"/>
  <c r="D101" i="4"/>
  <c r="D109" i="4"/>
  <c r="C9" i="4"/>
  <c r="G9" i="4" s="1"/>
  <c r="I9" i="4"/>
  <c r="K9" i="4" s="1"/>
  <c r="E23" i="4"/>
  <c r="G23" i="4" s="1"/>
  <c r="E14" i="4"/>
  <c r="E27" i="4"/>
  <c r="G27" i="4" s="1"/>
  <c r="J40" i="4"/>
  <c r="E56" i="4"/>
  <c r="F60" i="4"/>
  <c r="E16" i="4"/>
  <c r="E47" i="4"/>
  <c r="F91" i="4"/>
  <c r="E11" i="4"/>
  <c r="E50" i="4"/>
  <c r="G50" i="4" s="1"/>
  <c r="J32" i="4"/>
  <c r="F72" i="4"/>
  <c r="F109" i="4"/>
  <c r="J65" i="4"/>
  <c r="K65" i="4" s="1"/>
  <c r="E105" i="4"/>
  <c r="F89" i="4"/>
  <c r="E92" i="4"/>
  <c r="F84" i="4"/>
  <c r="F100" i="4"/>
  <c r="J42" i="4"/>
  <c r="F24" i="4"/>
  <c r="J24" i="4"/>
  <c r="J43" i="4"/>
  <c r="F17" i="4"/>
  <c r="E31" i="4"/>
  <c r="E41" i="4"/>
  <c r="E57" i="4"/>
  <c r="J28" i="4"/>
  <c r="J63" i="4"/>
  <c r="E18" i="4"/>
  <c r="F48" i="4"/>
  <c r="F93" i="4"/>
  <c r="E13" i="4"/>
  <c r="E51" i="4"/>
  <c r="F34" i="4"/>
  <c r="J75" i="4"/>
  <c r="E44" i="4"/>
  <c r="F66" i="4"/>
  <c r="F107" i="4"/>
  <c r="J93" i="4"/>
  <c r="E94" i="4"/>
  <c r="G94" i="4" s="1"/>
  <c r="J84" i="4"/>
  <c r="K16" i="4"/>
  <c r="F7" i="4"/>
  <c r="J110" i="4"/>
  <c r="J106" i="4"/>
  <c r="J102" i="4"/>
  <c r="J98" i="4"/>
  <c r="J94" i="4"/>
  <c r="J90" i="4"/>
  <c r="J86" i="4"/>
  <c r="J82" i="4"/>
  <c r="J78" i="4"/>
  <c r="E106" i="4"/>
  <c r="E98" i="4"/>
  <c r="E90" i="4"/>
  <c r="G90" i="4" s="1"/>
  <c r="E82" i="4"/>
  <c r="J109" i="4"/>
  <c r="F97" i="4"/>
  <c r="E87" i="4"/>
  <c r="E76" i="4"/>
  <c r="E68" i="4"/>
  <c r="E60" i="4"/>
  <c r="E107" i="4"/>
  <c r="G107" i="4" s="1"/>
  <c r="F87" i="4"/>
  <c r="F75" i="4"/>
  <c r="J72" i="4"/>
  <c r="E65" i="4"/>
  <c r="G65" i="4" s="1"/>
  <c r="F57" i="4"/>
  <c r="F53" i="4"/>
  <c r="F49" i="4"/>
  <c r="F101" i="4"/>
  <c r="H101" i="4" s="1"/>
  <c r="E91" i="4"/>
  <c r="J105" i="4"/>
  <c r="E85" i="4"/>
  <c r="F69" i="4"/>
  <c r="H69" i="4" s="1"/>
  <c r="J60" i="4"/>
  <c r="E40" i="4"/>
  <c r="G40" i="4" s="1"/>
  <c r="F36" i="4"/>
  <c r="J99" i="4"/>
  <c r="E77" i="4"/>
  <c r="F65" i="4"/>
  <c r="E55" i="4"/>
  <c r="F47" i="4"/>
  <c r="E24" i="4"/>
  <c r="F20" i="4"/>
  <c r="F16" i="4"/>
  <c r="E8" i="4"/>
  <c r="F77" i="4"/>
  <c r="E43" i="4"/>
  <c r="J107" i="4"/>
  <c r="F79" i="4"/>
  <c r="E69" i="4"/>
  <c r="F62" i="4"/>
  <c r="F52" i="4"/>
  <c r="J46" i="4"/>
  <c r="K46" i="4" s="1"/>
  <c r="J31" i="4"/>
  <c r="J27" i="4"/>
  <c r="E22" i="4"/>
  <c r="J14" i="4"/>
  <c r="F110" i="4"/>
  <c r="H110" i="4" s="1"/>
  <c r="F106" i="4"/>
  <c r="F102" i="4"/>
  <c r="F98" i="4"/>
  <c r="F94" i="4"/>
  <c r="H94" i="4" s="1"/>
  <c r="F90" i="4"/>
  <c r="F86" i="4"/>
  <c r="F82" i="4"/>
  <c r="F78" i="4"/>
  <c r="E104" i="4"/>
  <c r="E96" i="4"/>
  <c r="E88" i="4"/>
  <c r="E80" i="4"/>
  <c r="F105" i="4"/>
  <c r="E95" i="4"/>
  <c r="J85" i="4"/>
  <c r="E74" i="4"/>
  <c r="E66" i="4"/>
  <c r="J111" i="4"/>
  <c r="J103" i="4"/>
  <c r="F85" i="4"/>
  <c r="F74" i="4"/>
  <c r="F67" i="4"/>
  <c r="J64" i="4"/>
  <c r="J55" i="4"/>
  <c r="J51" i="4"/>
  <c r="K51" i="4" s="1"/>
  <c r="E46" i="4"/>
  <c r="F99" i="4"/>
  <c r="E89" i="4"/>
  <c r="J91" i="4"/>
  <c r="F76" i="4"/>
  <c r="H76" i="4" s="1"/>
  <c r="F63" i="4"/>
  <c r="F45" i="4"/>
  <c r="J38" i="4"/>
  <c r="J34" i="4"/>
  <c r="J97" i="4"/>
  <c r="J76" i="4"/>
  <c r="J61" i="4"/>
  <c r="E54" i="4"/>
  <c r="E30" i="4"/>
  <c r="J22" i="4"/>
  <c r="J18" i="4"/>
  <c r="E15" i="4"/>
  <c r="E7" i="4"/>
  <c r="J71" i="4"/>
  <c r="E39" i="4"/>
  <c r="F103" i="4"/>
  <c r="J74" i="4"/>
  <c r="J67" i="4"/>
  <c r="J58" i="4"/>
  <c r="J50" i="4"/>
  <c r="J44" i="4"/>
  <c r="F31" i="4"/>
  <c r="F27" i="4"/>
  <c r="E20" i="4"/>
  <c r="F14" i="4"/>
  <c r="F10" i="4"/>
  <c r="J70" i="4"/>
  <c r="J56" i="4"/>
  <c r="E33" i="4"/>
  <c r="F26" i="4"/>
  <c r="E83" i="4"/>
  <c r="G83" i="4" s="1"/>
  <c r="F61" i="4"/>
  <c r="E53" i="4"/>
  <c r="G53" i="4" s="1"/>
  <c r="J47" i="4"/>
  <c r="J41" i="4"/>
  <c r="E38" i="4"/>
  <c r="E34" i="4"/>
  <c r="E29" i="4"/>
  <c r="F23" i="4"/>
  <c r="F19" i="4"/>
  <c r="E12" i="4"/>
  <c r="J69" i="4"/>
  <c r="F46" i="4"/>
  <c r="J26" i="4"/>
  <c r="E35" i="4"/>
  <c r="J48" i="4"/>
  <c r="E6" i="4"/>
  <c r="J17" i="4"/>
  <c r="J23" i="4"/>
  <c r="F32" i="4"/>
  <c r="F37" i="4"/>
  <c r="F42" i="4"/>
  <c r="E49" i="4"/>
  <c r="G49" i="4" s="1"/>
  <c r="J59" i="4"/>
  <c r="E17" i="4"/>
  <c r="F30" i="4"/>
  <c r="F50" i="4"/>
  <c r="F73" i="4"/>
  <c r="F12" i="4"/>
  <c r="F25" i="4"/>
  <c r="H25" i="4" s="1"/>
  <c r="F40" i="4"/>
  <c r="J54" i="4"/>
  <c r="F70" i="4"/>
  <c r="E109" i="4"/>
  <c r="E81" i="4"/>
  <c r="J16" i="4"/>
  <c r="E26" i="4"/>
  <c r="E58" i="4"/>
  <c r="J79" i="4"/>
  <c r="J36" i="4"/>
  <c r="E61" i="4"/>
  <c r="J87" i="4"/>
  <c r="E93" i="4"/>
  <c r="J49" i="4"/>
  <c r="K49" i="4" s="1"/>
  <c r="J57" i="4"/>
  <c r="E73" i="4"/>
  <c r="E97" i="4"/>
  <c r="E62" i="4"/>
  <c r="E79" i="4"/>
  <c r="J101" i="4"/>
  <c r="E84" i="4"/>
  <c r="G84" i="4" s="1"/>
  <c r="E100" i="4"/>
  <c r="F80" i="4"/>
  <c r="F88" i="4"/>
  <c r="F96" i="4"/>
  <c r="F104" i="4"/>
  <c r="H104" i="4" s="1"/>
  <c r="E9" i="4"/>
  <c r="E19" i="4"/>
  <c r="F28" i="4"/>
  <c r="J39" i="4"/>
  <c r="J52" i="4"/>
  <c r="E10" i="4"/>
  <c r="J19" i="4"/>
  <c r="E25" i="4"/>
  <c r="G25" i="4" s="1"/>
  <c r="F33" i="4"/>
  <c r="F39" i="4"/>
  <c r="F43" i="4"/>
  <c r="E52" i="4"/>
  <c r="J66" i="4"/>
  <c r="E21" i="4"/>
  <c r="E32" i="4"/>
  <c r="F58" i="4"/>
  <c r="F6" i="4"/>
  <c r="J12" i="4"/>
  <c r="J25" i="4"/>
  <c r="F41" i="4"/>
  <c r="H41" i="4" s="1"/>
  <c r="F56" i="4"/>
  <c r="E71" i="4"/>
  <c r="J37" i="4"/>
  <c r="E101" i="4"/>
  <c r="F18" i="4"/>
  <c r="E28" i="4"/>
  <c r="E59" i="4"/>
  <c r="F95" i="4"/>
  <c r="H95" i="4" s="1"/>
  <c r="F38" i="4"/>
  <c r="H38" i="4" s="1"/>
  <c r="J62" i="4"/>
  <c r="J89" i="4"/>
  <c r="J95" i="4"/>
  <c r="K95" i="4" s="1"/>
  <c r="F51" i="4"/>
  <c r="F59" i="4"/>
  <c r="H59" i="4" s="1"/>
  <c r="J73" i="4"/>
  <c r="E99" i="4"/>
  <c r="E64" i="4"/>
  <c r="F81" i="4"/>
  <c r="E103" i="4"/>
  <c r="E86" i="4"/>
  <c r="E102" i="4"/>
  <c r="J80" i="4"/>
  <c r="J88" i="4"/>
  <c r="J96" i="4"/>
  <c r="J104" i="4"/>
  <c r="F8" i="4"/>
  <c r="J15" i="4"/>
  <c r="G16" i="4"/>
  <c r="D111" i="4"/>
  <c r="J7" i="4"/>
  <c r="J9" i="4"/>
  <c r="J11" i="4"/>
  <c r="F13" i="4"/>
  <c r="J13" i="4"/>
  <c r="J8" i="4"/>
  <c r="F11" i="4"/>
  <c r="F15" i="4"/>
  <c r="F9" i="4"/>
  <c r="C2" i="3"/>
  <c r="D2" i="3"/>
  <c r="A2" i="3"/>
  <c r="L2" i="3"/>
  <c r="B2" i="3"/>
  <c r="D2" i="2"/>
  <c r="K2" i="2"/>
  <c r="A2" i="2"/>
  <c r="B2" i="2"/>
  <c r="C2" i="2"/>
  <c r="K80" i="4" l="1"/>
  <c r="H39" i="4"/>
  <c r="H35" i="4"/>
  <c r="H111" i="4"/>
  <c r="K106" i="4"/>
  <c r="H84" i="4"/>
  <c r="H54" i="4"/>
  <c r="H108" i="4"/>
  <c r="G63" i="4"/>
  <c r="K25" i="4"/>
  <c r="H28" i="4"/>
  <c r="G59" i="4"/>
  <c r="G71" i="4"/>
  <c r="K79" i="4"/>
  <c r="G35" i="4"/>
  <c r="H109" i="4"/>
  <c r="K101" i="4"/>
  <c r="H30" i="4"/>
  <c r="H42" i="4"/>
  <c r="K26" i="4"/>
  <c r="G38" i="4"/>
  <c r="G95" i="4"/>
  <c r="G60" i="4"/>
  <c r="H44" i="4"/>
  <c r="H68" i="4"/>
  <c r="G42" i="4"/>
  <c r="H96" i="4"/>
  <c r="G30" i="4"/>
  <c r="K97" i="4"/>
  <c r="K64" i="4"/>
  <c r="K85" i="4"/>
  <c r="H82" i="4"/>
  <c r="H79" i="4"/>
  <c r="K99" i="4"/>
  <c r="H52" i="4"/>
  <c r="K77" i="4"/>
  <c r="K42" i="4"/>
  <c r="G103" i="4"/>
  <c r="K63" i="4"/>
  <c r="G110" i="4"/>
  <c r="G28" i="4"/>
  <c r="G34" i="4"/>
  <c r="K44" i="4"/>
  <c r="G88" i="4"/>
  <c r="K53" i="4"/>
  <c r="K32" i="4"/>
  <c r="G72" i="4"/>
  <c r="G99" i="4"/>
  <c r="H74" i="4"/>
  <c r="K71" i="4"/>
  <c r="G24" i="4"/>
  <c r="K66" i="4"/>
  <c r="H61" i="4"/>
  <c r="G54" i="4"/>
  <c r="H86" i="4"/>
  <c r="H102" i="4"/>
  <c r="G85" i="4"/>
  <c r="H49" i="4"/>
  <c r="H97" i="4"/>
  <c r="K86" i="4"/>
  <c r="K102" i="4"/>
  <c r="H34" i="4"/>
  <c r="G47" i="4"/>
  <c r="K108" i="4"/>
  <c r="H64" i="4"/>
  <c r="K52" i="4"/>
  <c r="K96" i="4"/>
  <c r="G101" i="4"/>
  <c r="G52" i="4"/>
  <c r="H80" i="4"/>
  <c r="G26" i="4"/>
  <c r="H70" i="4"/>
  <c r="H37" i="4"/>
  <c r="K41" i="4"/>
  <c r="H27" i="4"/>
  <c r="K91" i="4"/>
  <c r="G66" i="4"/>
  <c r="K27" i="4"/>
  <c r="H62" i="4"/>
  <c r="H65" i="4"/>
  <c r="K54" i="4"/>
  <c r="K59" i="4"/>
  <c r="H32" i="4"/>
  <c r="K22" i="4"/>
  <c r="K76" i="4"/>
  <c r="H45" i="4"/>
  <c r="H78" i="4"/>
  <c r="K60" i="4"/>
  <c r="G31" i="4"/>
  <c r="G36" i="4"/>
  <c r="H51" i="4"/>
  <c r="H56" i="4"/>
  <c r="H33" i="4"/>
  <c r="G73" i="4"/>
  <c r="K56" i="4"/>
  <c r="H103" i="4"/>
  <c r="K111" i="4"/>
  <c r="G22" i="4"/>
  <c r="G98" i="4"/>
  <c r="G96" i="4"/>
  <c r="K39" i="4"/>
  <c r="G79" i="4"/>
  <c r="K57" i="4"/>
  <c r="H23" i="4"/>
  <c r="K70" i="4"/>
  <c r="K58" i="4"/>
  <c r="G39" i="4"/>
  <c r="K61" i="4"/>
  <c r="G104" i="4"/>
  <c r="G43" i="4"/>
  <c r="H53" i="4"/>
  <c r="G68" i="4"/>
  <c r="G106" i="4"/>
  <c r="K90" i="4"/>
  <c r="H107" i="4"/>
  <c r="G57" i="4"/>
  <c r="H72" i="4"/>
  <c r="H91" i="4"/>
  <c r="G56" i="4"/>
  <c r="G67" i="4"/>
  <c r="H92" i="4"/>
  <c r="G45" i="4"/>
  <c r="K50" i="4"/>
  <c r="G46" i="4"/>
  <c r="G32" i="4"/>
  <c r="G89" i="4"/>
  <c r="G74" i="4"/>
  <c r="K31" i="4"/>
  <c r="G69" i="4"/>
  <c r="H77" i="4"/>
  <c r="G91" i="4"/>
  <c r="H57" i="4"/>
  <c r="K84" i="4"/>
  <c r="H100" i="4"/>
  <c r="G105" i="4"/>
  <c r="K40" i="4"/>
  <c r="G75" i="4"/>
  <c r="G70" i="4"/>
  <c r="H81" i="4"/>
  <c r="K62" i="4"/>
  <c r="G97" i="4"/>
  <c r="G81" i="4"/>
  <c r="H40" i="4"/>
  <c r="G33" i="4"/>
  <c r="H99" i="4"/>
  <c r="K103" i="4"/>
  <c r="H98" i="4"/>
  <c r="H47" i="4"/>
  <c r="G87" i="4"/>
  <c r="K82" i="4"/>
  <c r="K98" i="4"/>
  <c r="G102" i="4"/>
  <c r="G64" i="4"/>
  <c r="H88" i="4"/>
  <c r="K87" i="4"/>
  <c r="G58" i="4"/>
  <c r="G109" i="4"/>
  <c r="K34" i="4"/>
  <c r="H67" i="4"/>
  <c r="K107" i="4"/>
  <c r="G55" i="4"/>
  <c r="H36" i="4"/>
  <c r="K72" i="4"/>
  <c r="G44" i="4"/>
  <c r="H24" i="4"/>
  <c r="K92" i="4"/>
  <c r="K83" i="4"/>
  <c r="H71" i="4"/>
  <c r="G48" i="4"/>
  <c r="K33" i="4"/>
  <c r="L16" i="1"/>
  <c r="K7" i="1" s="1"/>
  <c r="K35" i="4"/>
  <c r="G86" i="4"/>
  <c r="H58" i="4"/>
  <c r="G61" i="4"/>
  <c r="H46" i="4"/>
  <c r="K38" i="4"/>
  <c r="H106" i="4"/>
  <c r="H75" i="4"/>
  <c r="H93" i="4"/>
  <c r="K28" i="4"/>
  <c r="H60" i="4"/>
  <c r="H55" i="4"/>
  <c r="H22" i="4"/>
  <c r="K73" i="4"/>
  <c r="K89" i="4"/>
  <c r="G100" i="4"/>
  <c r="K36" i="4"/>
  <c r="K48" i="4"/>
  <c r="K47" i="4"/>
  <c r="H31" i="4"/>
  <c r="K55" i="4"/>
  <c r="G77" i="4"/>
  <c r="H87" i="4"/>
  <c r="G82" i="4"/>
  <c r="H48" i="4"/>
  <c r="G37" i="4"/>
  <c r="K88" i="4"/>
  <c r="K37" i="4"/>
  <c r="H43" i="4"/>
  <c r="H105" i="4"/>
  <c r="H90" i="4"/>
  <c r="K105" i="4"/>
  <c r="K109" i="4"/>
  <c r="K93" i="4"/>
  <c r="K75" i="4"/>
  <c r="G92" i="4"/>
  <c r="H29" i="4"/>
  <c r="G108" i="4"/>
  <c r="G62" i="4"/>
  <c r="H73" i="4"/>
  <c r="K69" i="4"/>
  <c r="G29" i="4"/>
  <c r="H26" i="4"/>
  <c r="K67" i="4"/>
  <c r="H85" i="4"/>
  <c r="G80" i="4"/>
  <c r="G76" i="4"/>
  <c r="K78" i="4"/>
  <c r="K94" i="4"/>
  <c r="K110" i="4"/>
  <c r="K43" i="4"/>
  <c r="H89" i="4"/>
  <c r="K104" i="4"/>
  <c r="G93" i="4"/>
  <c r="H50" i="4"/>
  <c r="K23" i="4"/>
  <c r="K74" i="4"/>
  <c r="H63" i="4"/>
  <c r="H66" i="4"/>
  <c r="G51" i="4"/>
  <c r="G41" i="4"/>
  <c r="K24" i="4"/>
  <c r="K81" i="4"/>
  <c r="K30" i="4"/>
  <c r="K45" i="4"/>
  <c r="I13" i="3"/>
  <c r="C13" i="3"/>
  <c r="G13" i="3" s="1"/>
  <c r="D13" i="3"/>
  <c r="J13" i="3"/>
  <c r="F13" i="3"/>
  <c r="E13" i="3"/>
  <c r="K13" i="3"/>
  <c r="I14" i="2"/>
  <c r="K14" i="2" s="1"/>
  <c r="C14" i="2"/>
  <c r="G14" i="2" s="1"/>
  <c r="D14" i="2"/>
  <c r="H14" i="2" s="1"/>
  <c r="E14" i="2"/>
  <c r="F14" i="2"/>
  <c r="J14" i="2"/>
  <c r="J9" i="3"/>
  <c r="C9" i="3"/>
  <c r="G9" i="3" s="1"/>
  <c r="I9" i="3"/>
  <c r="D9" i="3"/>
  <c r="F9" i="3"/>
  <c r="E9" i="3"/>
  <c r="K9" i="3"/>
  <c r="C14" i="3"/>
  <c r="I14" i="3"/>
  <c r="D14" i="3"/>
  <c r="J14" i="3"/>
  <c r="G14" i="3"/>
  <c r="K14" i="3"/>
  <c r="F14" i="3"/>
  <c r="E14" i="3"/>
  <c r="F8" i="2"/>
  <c r="J8" i="2"/>
  <c r="E8" i="2"/>
  <c r="C8" i="2"/>
  <c r="G8" i="2" s="1"/>
  <c r="D8" i="2"/>
  <c r="H8" i="2" s="1"/>
  <c r="I8" i="2"/>
  <c r="K8" i="2" s="1"/>
  <c r="I13" i="2"/>
  <c r="K13" i="2" s="1"/>
  <c r="C13" i="2"/>
  <c r="G13" i="2" s="1"/>
  <c r="D13" i="2"/>
  <c r="H13" i="2" s="1"/>
  <c r="E13" i="2"/>
  <c r="J13" i="2"/>
  <c r="F13" i="2"/>
  <c r="K6" i="3"/>
  <c r="J7" i="3"/>
  <c r="J12" i="3"/>
  <c r="J18" i="3"/>
  <c r="J22" i="3"/>
  <c r="J26" i="3"/>
  <c r="J30" i="3"/>
  <c r="J34" i="3"/>
  <c r="J38" i="3"/>
  <c r="J42" i="3"/>
  <c r="J46" i="3"/>
  <c r="J50" i="3"/>
  <c r="J54" i="3"/>
  <c r="J58" i="3"/>
  <c r="J62" i="3"/>
  <c r="J66" i="3"/>
  <c r="J70" i="3"/>
  <c r="J74" i="3"/>
  <c r="J78" i="3"/>
  <c r="J82" i="3"/>
  <c r="J86" i="3"/>
  <c r="J90" i="3"/>
  <c r="J94" i="3"/>
  <c r="J98" i="3"/>
  <c r="J102" i="3"/>
  <c r="J106" i="3"/>
  <c r="J110" i="3"/>
  <c r="J8" i="3"/>
  <c r="J15" i="3"/>
  <c r="J19" i="3"/>
  <c r="J23" i="3"/>
  <c r="J27" i="3"/>
  <c r="J31" i="3"/>
  <c r="J35" i="3"/>
  <c r="J39" i="3"/>
  <c r="J43" i="3"/>
  <c r="J47" i="3"/>
  <c r="J51" i="3"/>
  <c r="J55" i="3"/>
  <c r="J59" i="3"/>
  <c r="J63" i="3"/>
  <c r="J67" i="3"/>
  <c r="J71" i="3"/>
  <c r="J75" i="3"/>
  <c r="J79" i="3"/>
  <c r="J83" i="3"/>
  <c r="J87" i="3"/>
  <c r="J91" i="3"/>
  <c r="J95" i="3"/>
  <c r="J99" i="3"/>
  <c r="J103" i="3"/>
  <c r="J107" i="3"/>
  <c r="J111" i="3"/>
  <c r="J17" i="3"/>
  <c r="J25" i="3"/>
  <c r="J33" i="3"/>
  <c r="J41" i="3"/>
  <c r="J49" i="3"/>
  <c r="J57" i="3"/>
  <c r="J65" i="3"/>
  <c r="J73" i="3"/>
  <c r="J81" i="3"/>
  <c r="J89" i="3"/>
  <c r="J97" i="3"/>
  <c r="J105" i="3"/>
  <c r="J10" i="3"/>
  <c r="J16" i="3"/>
  <c r="J20" i="3"/>
  <c r="J24" i="3"/>
  <c r="J28" i="3"/>
  <c r="J32" i="3"/>
  <c r="J36" i="3"/>
  <c r="J40" i="3"/>
  <c r="J44" i="3"/>
  <c r="J48" i="3"/>
  <c r="J52" i="3"/>
  <c r="J56" i="3"/>
  <c r="J60" i="3"/>
  <c r="J64" i="3"/>
  <c r="J68" i="3"/>
  <c r="J72" i="3"/>
  <c r="J76" i="3"/>
  <c r="J80" i="3"/>
  <c r="J84" i="3"/>
  <c r="J88" i="3"/>
  <c r="J92" i="3"/>
  <c r="J96" i="3"/>
  <c r="J100" i="3"/>
  <c r="J104" i="3"/>
  <c r="J108" i="3"/>
  <c r="J6" i="3"/>
  <c r="J11" i="3"/>
  <c r="J21" i="3"/>
  <c r="J29" i="3"/>
  <c r="J37" i="3"/>
  <c r="J45" i="3"/>
  <c r="J53" i="3"/>
  <c r="J61" i="3"/>
  <c r="J69" i="3"/>
  <c r="J77" i="3"/>
  <c r="J85" i="3"/>
  <c r="J93" i="3"/>
  <c r="J101" i="3"/>
  <c r="J109" i="3"/>
  <c r="I7" i="3"/>
  <c r="I12" i="3"/>
  <c r="I18" i="3"/>
  <c r="I22" i="3"/>
  <c r="I26" i="3"/>
  <c r="I30" i="3"/>
  <c r="I34" i="3"/>
  <c r="I38" i="3"/>
  <c r="I42" i="3"/>
  <c r="I46" i="3"/>
  <c r="I50" i="3"/>
  <c r="I54" i="3"/>
  <c r="I58" i="3"/>
  <c r="I62" i="3"/>
  <c r="I66" i="3"/>
  <c r="I70" i="3"/>
  <c r="I74" i="3"/>
  <c r="I78" i="3"/>
  <c r="I82" i="3"/>
  <c r="I86" i="3"/>
  <c r="I90" i="3"/>
  <c r="I94" i="3"/>
  <c r="I98" i="3"/>
  <c r="I102" i="3"/>
  <c r="I106" i="3"/>
  <c r="I110" i="3"/>
  <c r="I17" i="3"/>
  <c r="I29" i="3"/>
  <c r="I37" i="3"/>
  <c r="I45" i="3"/>
  <c r="I53" i="3"/>
  <c r="I61" i="3"/>
  <c r="I69" i="3"/>
  <c r="I77" i="3"/>
  <c r="I85" i="3"/>
  <c r="I93" i="3"/>
  <c r="I101" i="3"/>
  <c r="I109" i="3"/>
  <c r="I8" i="3"/>
  <c r="I15" i="3"/>
  <c r="I19" i="3"/>
  <c r="I23" i="3"/>
  <c r="I27" i="3"/>
  <c r="I31" i="3"/>
  <c r="I35" i="3"/>
  <c r="I39" i="3"/>
  <c r="I43" i="3"/>
  <c r="I47" i="3"/>
  <c r="I51" i="3"/>
  <c r="I55" i="3"/>
  <c r="I59" i="3"/>
  <c r="I63" i="3"/>
  <c r="I67" i="3"/>
  <c r="I71" i="3"/>
  <c r="I75" i="3"/>
  <c r="I79" i="3"/>
  <c r="I83" i="3"/>
  <c r="I87" i="3"/>
  <c r="I91" i="3"/>
  <c r="I95" i="3"/>
  <c r="I99" i="3"/>
  <c r="I103" i="3"/>
  <c r="I107" i="3"/>
  <c r="I111" i="3"/>
  <c r="I21" i="3"/>
  <c r="L21" i="3" s="1"/>
  <c r="I10" i="3"/>
  <c r="L10" i="3" s="1"/>
  <c r="I16" i="3"/>
  <c r="L16" i="3" s="1"/>
  <c r="I20" i="3"/>
  <c r="L20" i="3" s="1"/>
  <c r="I24" i="3"/>
  <c r="I28" i="3"/>
  <c r="I32" i="3"/>
  <c r="I36" i="3"/>
  <c r="I40" i="3"/>
  <c r="I44" i="3"/>
  <c r="I48" i="3"/>
  <c r="I52" i="3"/>
  <c r="I56" i="3"/>
  <c r="I60" i="3"/>
  <c r="I64" i="3"/>
  <c r="I68" i="3"/>
  <c r="I72" i="3"/>
  <c r="I76" i="3"/>
  <c r="I80" i="3"/>
  <c r="I84" i="3"/>
  <c r="I88" i="3"/>
  <c r="I92" i="3"/>
  <c r="I96" i="3"/>
  <c r="I100" i="3"/>
  <c r="I104" i="3"/>
  <c r="I108" i="3"/>
  <c r="I6" i="3"/>
  <c r="L6" i="3" s="1"/>
  <c r="I11" i="3"/>
  <c r="I25" i="3"/>
  <c r="I33" i="3"/>
  <c r="I41" i="3"/>
  <c r="I49" i="3"/>
  <c r="I57" i="3"/>
  <c r="I65" i="3"/>
  <c r="I73" i="3"/>
  <c r="I81" i="3"/>
  <c r="I89" i="3"/>
  <c r="I97" i="3"/>
  <c r="I105" i="3"/>
  <c r="D10" i="3"/>
  <c r="D16" i="3"/>
  <c r="D20" i="3"/>
  <c r="D24" i="3"/>
  <c r="D28" i="3"/>
  <c r="D32" i="3"/>
  <c r="D36" i="3"/>
  <c r="D40" i="3"/>
  <c r="D44" i="3"/>
  <c r="D48" i="3"/>
  <c r="D52" i="3"/>
  <c r="D56" i="3"/>
  <c r="D60" i="3"/>
  <c r="D64" i="3"/>
  <c r="D68" i="3"/>
  <c r="D72" i="3"/>
  <c r="D76" i="3"/>
  <c r="D80" i="3"/>
  <c r="D84" i="3"/>
  <c r="D88" i="3"/>
  <c r="D92" i="3"/>
  <c r="D96" i="3"/>
  <c r="D100" i="3"/>
  <c r="D104" i="3"/>
  <c r="D108" i="3"/>
  <c r="D7" i="3"/>
  <c r="D12" i="3"/>
  <c r="D18" i="3"/>
  <c r="D22" i="3"/>
  <c r="D26" i="3"/>
  <c r="D30" i="3"/>
  <c r="D34" i="3"/>
  <c r="D38" i="3"/>
  <c r="D42" i="3"/>
  <c r="D46" i="3"/>
  <c r="D50" i="3"/>
  <c r="D54" i="3"/>
  <c r="D58" i="3"/>
  <c r="D62" i="3"/>
  <c r="D66" i="3"/>
  <c r="D70" i="3"/>
  <c r="D74" i="3"/>
  <c r="D78" i="3"/>
  <c r="D82" i="3"/>
  <c r="D86" i="3"/>
  <c r="D90" i="3"/>
  <c r="D94" i="3"/>
  <c r="D98" i="3"/>
  <c r="D102" i="3"/>
  <c r="D106" i="3"/>
  <c r="D110" i="3"/>
  <c r="D11" i="3"/>
  <c r="D21" i="3"/>
  <c r="D29" i="3"/>
  <c r="D37" i="3"/>
  <c r="D45" i="3"/>
  <c r="D53" i="3"/>
  <c r="D61" i="3"/>
  <c r="D69" i="3"/>
  <c r="D77" i="3"/>
  <c r="D85" i="3"/>
  <c r="D93" i="3"/>
  <c r="D101" i="3"/>
  <c r="D109" i="3"/>
  <c r="D15" i="3"/>
  <c r="D23" i="3"/>
  <c r="D31" i="3"/>
  <c r="D39" i="3"/>
  <c r="D47" i="3"/>
  <c r="D55" i="3"/>
  <c r="D63" i="3"/>
  <c r="D71" i="3"/>
  <c r="D79" i="3"/>
  <c r="D87" i="3"/>
  <c r="D95" i="3"/>
  <c r="D103" i="3"/>
  <c r="D111" i="3"/>
  <c r="D17" i="3"/>
  <c r="D25" i="3"/>
  <c r="D33" i="3"/>
  <c r="D41" i="3"/>
  <c r="D49" i="3"/>
  <c r="D57" i="3"/>
  <c r="D65" i="3"/>
  <c r="D73" i="3"/>
  <c r="D81" i="3"/>
  <c r="D89" i="3"/>
  <c r="D97" i="3"/>
  <c r="D105" i="3"/>
  <c r="D6" i="3"/>
  <c r="D8" i="3"/>
  <c r="D19" i="3"/>
  <c r="D27" i="3"/>
  <c r="D35" i="3"/>
  <c r="D43" i="3"/>
  <c r="D51" i="3"/>
  <c r="D59" i="3"/>
  <c r="D67" i="3"/>
  <c r="D75" i="3"/>
  <c r="D83" i="3"/>
  <c r="D91" i="3"/>
  <c r="D99" i="3"/>
  <c r="D107" i="3"/>
  <c r="K94" i="3"/>
  <c r="L94" i="3" s="1"/>
  <c r="E7" i="3"/>
  <c r="E8" i="3"/>
  <c r="E10" i="3"/>
  <c r="E11" i="3"/>
  <c r="E12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F7" i="3"/>
  <c r="H7" i="3" s="1"/>
  <c r="F8" i="3"/>
  <c r="H8" i="3" s="1"/>
  <c r="F10" i="3"/>
  <c r="F11" i="3"/>
  <c r="F12" i="3"/>
  <c r="F15" i="3"/>
  <c r="F16" i="3"/>
  <c r="F17" i="3"/>
  <c r="F18" i="3"/>
  <c r="F19" i="3"/>
  <c r="F20" i="3"/>
  <c r="F21" i="3"/>
  <c r="H21" i="3" s="1"/>
  <c r="F22" i="3"/>
  <c r="F23" i="3"/>
  <c r="F24" i="3"/>
  <c r="H24" i="3" s="1"/>
  <c r="F25" i="3"/>
  <c r="F26" i="3"/>
  <c r="H26" i="3" s="1"/>
  <c r="F27" i="3"/>
  <c r="F28" i="3"/>
  <c r="F29" i="3"/>
  <c r="F30" i="3"/>
  <c r="F31" i="3"/>
  <c r="H31" i="3" s="1"/>
  <c r="F32" i="3"/>
  <c r="F33" i="3"/>
  <c r="F34" i="3"/>
  <c r="F35" i="3"/>
  <c r="F36" i="3"/>
  <c r="F37" i="3"/>
  <c r="F38" i="3"/>
  <c r="F39" i="3"/>
  <c r="F40" i="3"/>
  <c r="H40" i="3" s="1"/>
  <c r="F41" i="3"/>
  <c r="H41" i="3" s="1"/>
  <c r="F42" i="3"/>
  <c r="H42" i="3" s="1"/>
  <c r="F43" i="3"/>
  <c r="H43" i="3" s="1"/>
  <c r="F44" i="3"/>
  <c r="F45" i="3"/>
  <c r="F46" i="3"/>
  <c r="F47" i="3"/>
  <c r="F48" i="3"/>
  <c r="F49" i="3"/>
  <c r="F50" i="3"/>
  <c r="F51" i="3"/>
  <c r="F52" i="3"/>
  <c r="F53" i="3"/>
  <c r="H53" i="3" s="1"/>
  <c r="F54" i="3"/>
  <c r="F55" i="3"/>
  <c r="F56" i="3"/>
  <c r="H56" i="3" s="1"/>
  <c r="F57" i="3"/>
  <c r="F58" i="3"/>
  <c r="H58" i="3" s="1"/>
  <c r="F59" i="3"/>
  <c r="F60" i="3"/>
  <c r="F61" i="3"/>
  <c r="F62" i="3"/>
  <c r="F63" i="3"/>
  <c r="H63" i="3" s="1"/>
  <c r="F64" i="3"/>
  <c r="F65" i="3"/>
  <c r="F66" i="3"/>
  <c r="F67" i="3"/>
  <c r="F68" i="3"/>
  <c r="F69" i="3"/>
  <c r="F70" i="3"/>
  <c r="F71" i="3"/>
  <c r="F72" i="3"/>
  <c r="H72" i="3" s="1"/>
  <c r="F73" i="3"/>
  <c r="H73" i="3" s="1"/>
  <c r="F74" i="3"/>
  <c r="H74" i="3" s="1"/>
  <c r="F75" i="3"/>
  <c r="H75" i="3" s="1"/>
  <c r="F76" i="3"/>
  <c r="F77" i="3"/>
  <c r="F78" i="3"/>
  <c r="F79" i="3"/>
  <c r="F80" i="3"/>
  <c r="F81" i="3"/>
  <c r="F82" i="3"/>
  <c r="F83" i="3"/>
  <c r="F84" i="3"/>
  <c r="F85" i="3"/>
  <c r="H85" i="3" s="1"/>
  <c r="F86" i="3"/>
  <c r="F87" i="3"/>
  <c r="F88" i="3"/>
  <c r="H88" i="3" s="1"/>
  <c r="F89" i="3"/>
  <c r="F90" i="3"/>
  <c r="H90" i="3" s="1"/>
  <c r="F91" i="3"/>
  <c r="F92" i="3"/>
  <c r="F93" i="3"/>
  <c r="F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F6" i="3"/>
  <c r="E6" i="3"/>
  <c r="F95" i="3"/>
  <c r="F97" i="3"/>
  <c r="F99" i="3"/>
  <c r="F101" i="3"/>
  <c r="F103" i="3"/>
  <c r="F105" i="3"/>
  <c r="F107" i="3"/>
  <c r="F109" i="3"/>
  <c r="F111" i="3"/>
  <c r="F96" i="3"/>
  <c r="F98" i="3"/>
  <c r="H98" i="3" s="1"/>
  <c r="F100" i="3"/>
  <c r="F102" i="3"/>
  <c r="F104" i="3"/>
  <c r="F106" i="3"/>
  <c r="F108" i="3"/>
  <c r="H108" i="3" s="1"/>
  <c r="F110" i="3"/>
  <c r="K35" i="3"/>
  <c r="L35" i="3" s="1"/>
  <c r="K23" i="3"/>
  <c r="K21" i="3"/>
  <c r="K39" i="3"/>
  <c r="K107" i="3"/>
  <c r="K16" i="3"/>
  <c r="K47" i="3"/>
  <c r="K12" i="3"/>
  <c r="K11" i="3"/>
  <c r="K10" i="3"/>
  <c r="K45" i="3"/>
  <c r="L45" i="3" s="1"/>
  <c r="K31" i="3"/>
  <c r="L31" i="3" s="1"/>
  <c r="K17" i="3"/>
  <c r="K34" i="3"/>
  <c r="K25" i="3"/>
  <c r="K7" i="3"/>
  <c r="K43" i="3"/>
  <c r="K27" i="3"/>
  <c r="K67" i="3"/>
  <c r="K41" i="3"/>
  <c r="L41" i="3" s="1"/>
  <c r="K30" i="3"/>
  <c r="K19" i="3"/>
  <c r="K33" i="3"/>
  <c r="L33" i="3" s="1"/>
  <c r="K73" i="3"/>
  <c r="L73" i="3" s="1"/>
  <c r="K51" i="3"/>
  <c r="L51" i="3" s="1"/>
  <c r="K83" i="3"/>
  <c r="K60" i="3"/>
  <c r="K57" i="3"/>
  <c r="K89" i="3"/>
  <c r="K76" i="3"/>
  <c r="K99" i="3"/>
  <c r="K102" i="3"/>
  <c r="L102" i="3" s="1"/>
  <c r="K92" i="3"/>
  <c r="L92" i="3" s="1"/>
  <c r="K36" i="3"/>
  <c r="K59" i="3"/>
  <c r="L59" i="3" s="1"/>
  <c r="K75" i="3"/>
  <c r="K91" i="3"/>
  <c r="K109" i="3"/>
  <c r="K78" i="3"/>
  <c r="K15" i="3"/>
  <c r="K49" i="3"/>
  <c r="L49" i="3" s="1"/>
  <c r="K65" i="3"/>
  <c r="K81" i="3"/>
  <c r="K97" i="3"/>
  <c r="K52" i="3"/>
  <c r="K26" i="3"/>
  <c r="K8" i="3"/>
  <c r="K38" i="3"/>
  <c r="L38" i="3" s="1"/>
  <c r="K53" i="3"/>
  <c r="K61" i="3"/>
  <c r="K69" i="3"/>
  <c r="K77" i="3"/>
  <c r="K85" i="3"/>
  <c r="K93" i="3"/>
  <c r="K101" i="3"/>
  <c r="K44" i="3"/>
  <c r="K62" i="3"/>
  <c r="K84" i="3"/>
  <c r="I38" i="2"/>
  <c r="K37" i="3"/>
  <c r="K40" i="3"/>
  <c r="K55" i="3"/>
  <c r="L55" i="3" s="1"/>
  <c r="K63" i="3"/>
  <c r="K71" i="3"/>
  <c r="K79" i="3"/>
  <c r="K87" i="3"/>
  <c r="L87" i="3" s="1"/>
  <c r="K95" i="3"/>
  <c r="K105" i="3"/>
  <c r="L105" i="3" s="1"/>
  <c r="K46" i="3"/>
  <c r="K68" i="3"/>
  <c r="F9" i="2"/>
  <c r="F11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E7" i="2"/>
  <c r="E10" i="2"/>
  <c r="E12" i="2"/>
  <c r="E16" i="2"/>
  <c r="E18" i="2"/>
  <c r="E20" i="2"/>
  <c r="E22" i="2"/>
  <c r="E24" i="2"/>
  <c r="E26" i="2"/>
  <c r="E28" i="2"/>
  <c r="E30" i="2"/>
  <c r="E32" i="2"/>
  <c r="E34" i="2"/>
  <c r="E36" i="2"/>
  <c r="E38" i="2"/>
  <c r="E40" i="2"/>
  <c r="E42" i="2"/>
  <c r="E44" i="2"/>
  <c r="E46" i="2"/>
  <c r="E48" i="2"/>
  <c r="E50" i="2"/>
  <c r="E52" i="2"/>
  <c r="E54" i="2"/>
  <c r="E56" i="2"/>
  <c r="E58" i="2"/>
  <c r="E60" i="2"/>
  <c r="E62" i="2"/>
  <c r="E64" i="2"/>
  <c r="E66" i="2"/>
  <c r="E68" i="2"/>
  <c r="E70" i="2"/>
  <c r="E72" i="2"/>
  <c r="E74" i="2"/>
  <c r="F7" i="2"/>
  <c r="F12" i="2"/>
  <c r="F18" i="2"/>
  <c r="F22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6" i="2"/>
  <c r="F78" i="2"/>
  <c r="F80" i="2"/>
  <c r="F82" i="2"/>
  <c r="F84" i="2"/>
  <c r="F86" i="2"/>
  <c r="F88" i="2"/>
  <c r="F90" i="2"/>
  <c r="F92" i="2"/>
  <c r="F94" i="2"/>
  <c r="F96" i="2"/>
  <c r="F98" i="2"/>
  <c r="F100" i="2"/>
  <c r="F102" i="2"/>
  <c r="F104" i="2"/>
  <c r="F106" i="2"/>
  <c r="F108" i="2"/>
  <c r="F110" i="2"/>
  <c r="E6" i="2"/>
  <c r="E11" i="2"/>
  <c r="E25" i="2"/>
  <c r="E33" i="2"/>
  <c r="E45" i="2"/>
  <c r="E53" i="2"/>
  <c r="E61" i="2"/>
  <c r="E69" i="2"/>
  <c r="E76" i="2"/>
  <c r="E80" i="2"/>
  <c r="E9" i="2"/>
  <c r="E15" i="2"/>
  <c r="E19" i="2"/>
  <c r="E23" i="2"/>
  <c r="E27" i="2"/>
  <c r="E31" i="2"/>
  <c r="E35" i="2"/>
  <c r="E39" i="2"/>
  <c r="E43" i="2"/>
  <c r="E47" i="2"/>
  <c r="E51" i="2"/>
  <c r="E55" i="2"/>
  <c r="E59" i="2"/>
  <c r="E63" i="2"/>
  <c r="E67" i="2"/>
  <c r="E71" i="2"/>
  <c r="E75" i="2"/>
  <c r="E77" i="2"/>
  <c r="E79" i="2"/>
  <c r="E81" i="2"/>
  <c r="E83" i="2"/>
  <c r="E85" i="2"/>
  <c r="E87" i="2"/>
  <c r="E89" i="2"/>
  <c r="E91" i="2"/>
  <c r="E93" i="2"/>
  <c r="E95" i="2"/>
  <c r="E97" i="2"/>
  <c r="E99" i="2"/>
  <c r="E101" i="2"/>
  <c r="E103" i="2"/>
  <c r="E105" i="2"/>
  <c r="E107" i="2"/>
  <c r="E109" i="2"/>
  <c r="E111" i="2"/>
  <c r="F10" i="2"/>
  <c r="F16" i="2"/>
  <c r="F20" i="2"/>
  <c r="F24" i="2"/>
  <c r="F28" i="2"/>
  <c r="F32" i="2"/>
  <c r="F36" i="2"/>
  <c r="F40" i="2"/>
  <c r="F44" i="2"/>
  <c r="F48" i="2"/>
  <c r="F52" i="2"/>
  <c r="F56" i="2"/>
  <c r="F60" i="2"/>
  <c r="F64" i="2"/>
  <c r="F68" i="2"/>
  <c r="F72" i="2"/>
  <c r="F75" i="2"/>
  <c r="F77" i="2"/>
  <c r="F79" i="2"/>
  <c r="F81" i="2"/>
  <c r="F83" i="2"/>
  <c r="F85" i="2"/>
  <c r="F87" i="2"/>
  <c r="F89" i="2"/>
  <c r="F91" i="2"/>
  <c r="F93" i="2"/>
  <c r="F95" i="2"/>
  <c r="F97" i="2"/>
  <c r="F99" i="2"/>
  <c r="F101" i="2"/>
  <c r="F103" i="2"/>
  <c r="F105" i="2"/>
  <c r="F107" i="2"/>
  <c r="F109" i="2"/>
  <c r="F111" i="2"/>
  <c r="E17" i="2"/>
  <c r="E21" i="2"/>
  <c r="E29" i="2"/>
  <c r="E37" i="2"/>
  <c r="E41" i="2"/>
  <c r="E49" i="2"/>
  <c r="E57" i="2"/>
  <c r="E65" i="2"/>
  <c r="E73" i="2"/>
  <c r="E78" i="2"/>
  <c r="E88" i="2"/>
  <c r="E96" i="2"/>
  <c r="E104" i="2"/>
  <c r="F6" i="2"/>
  <c r="E82" i="2"/>
  <c r="E90" i="2"/>
  <c r="E98" i="2"/>
  <c r="E106" i="2"/>
  <c r="E84" i="2"/>
  <c r="E92" i="2"/>
  <c r="E100" i="2"/>
  <c r="E108" i="2"/>
  <c r="E86" i="2"/>
  <c r="E94" i="2"/>
  <c r="E102" i="2"/>
  <c r="E110" i="2"/>
  <c r="C6" i="2"/>
  <c r="G6" i="2" s="1"/>
  <c r="D6" i="2"/>
  <c r="H6" i="2" s="1"/>
  <c r="K29" i="3"/>
  <c r="C7" i="3"/>
  <c r="G7" i="3" s="1"/>
  <c r="C12" i="3"/>
  <c r="G12" i="3" s="1"/>
  <c r="C18" i="3"/>
  <c r="G18" i="3" s="1"/>
  <c r="C22" i="3"/>
  <c r="G22" i="3" s="1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15" i="3"/>
  <c r="G15" i="3" s="1"/>
  <c r="C20" i="3"/>
  <c r="G20" i="3" s="1"/>
  <c r="C25" i="3"/>
  <c r="C31" i="3"/>
  <c r="C36" i="3"/>
  <c r="C41" i="3"/>
  <c r="C47" i="3"/>
  <c r="C52" i="3"/>
  <c r="C57" i="3"/>
  <c r="C63" i="3"/>
  <c r="C68" i="3"/>
  <c r="C73" i="3"/>
  <c r="C79" i="3"/>
  <c r="C84" i="3"/>
  <c r="C89" i="3"/>
  <c r="C95" i="3"/>
  <c r="C100" i="3"/>
  <c r="C105" i="3"/>
  <c r="C111" i="3"/>
  <c r="C8" i="3"/>
  <c r="G8" i="3" s="1"/>
  <c r="C16" i="3"/>
  <c r="G16" i="3" s="1"/>
  <c r="C21" i="3"/>
  <c r="G21" i="3" s="1"/>
  <c r="C27" i="3"/>
  <c r="C32" i="3"/>
  <c r="C37" i="3"/>
  <c r="C43" i="3"/>
  <c r="C48" i="3"/>
  <c r="C53" i="3"/>
  <c r="C59" i="3"/>
  <c r="C64" i="3"/>
  <c r="C69" i="3"/>
  <c r="C75" i="3"/>
  <c r="C80" i="3"/>
  <c r="C85" i="3"/>
  <c r="C91" i="3"/>
  <c r="C96" i="3"/>
  <c r="C101" i="3"/>
  <c r="C107" i="3"/>
  <c r="C6" i="3"/>
  <c r="C10" i="3"/>
  <c r="G10" i="3" s="1"/>
  <c r="C17" i="3"/>
  <c r="G17" i="3" s="1"/>
  <c r="C23" i="3"/>
  <c r="C28" i="3"/>
  <c r="C33" i="3"/>
  <c r="C39" i="3"/>
  <c r="C44" i="3"/>
  <c r="C49" i="3"/>
  <c r="C55" i="3"/>
  <c r="C60" i="3"/>
  <c r="C65" i="3"/>
  <c r="C71" i="3"/>
  <c r="C76" i="3"/>
  <c r="C81" i="3"/>
  <c r="C87" i="3"/>
  <c r="C92" i="3"/>
  <c r="C97" i="3"/>
  <c r="C103" i="3"/>
  <c r="C108" i="3"/>
  <c r="C24" i="3"/>
  <c r="C45" i="3"/>
  <c r="C67" i="3"/>
  <c r="C88" i="3"/>
  <c r="C109" i="3"/>
  <c r="C29" i="3"/>
  <c r="C51" i="3"/>
  <c r="C72" i="3"/>
  <c r="C93" i="3"/>
  <c r="C11" i="3"/>
  <c r="G11" i="3" s="1"/>
  <c r="C35" i="3"/>
  <c r="C56" i="3"/>
  <c r="C77" i="3"/>
  <c r="C99" i="3"/>
  <c r="C19" i="3"/>
  <c r="G19" i="3" s="1"/>
  <c r="C40" i="3"/>
  <c r="C61" i="3"/>
  <c r="C83" i="3"/>
  <c r="C104" i="3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109" i="2"/>
  <c r="C107" i="2"/>
  <c r="C104" i="2"/>
  <c r="D101" i="2"/>
  <c r="C99" i="2"/>
  <c r="C96" i="2"/>
  <c r="D93" i="2"/>
  <c r="C91" i="2"/>
  <c r="C88" i="2"/>
  <c r="D85" i="2"/>
  <c r="C83" i="2"/>
  <c r="C80" i="2"/>
  <c r="D77" i="2"/>
  <c r="C75" i="2"/>
  <c r="C72" i="2"/>
  <c r="D69" i="2"/>
  <c r="C67" i="2"/>
  <c r="C64" i="2"/>
  <c r="D61" i="2"/>
  <c r="C59" i="2"/>
  <c r="C56" i="2"/>
  <c r="D53" i="2"/>
  <c r="C51" i="2"/>
  <c r="C48" i="2"/>
  <c r="D45" i="2"/>
  <c r="C43" i="2"/>
  <c r="C41" i="2"/>
  <c r="C39" i="2"/>
  <c r="C37" i="2"/>
  <c r="C35" i="2"/>
  <c r="C33" i="2"/>
  <c r="C31" i="2"/>
  <c r="C29" i="2"/>
  <c r="C27" i="2"/>
  <c r="C25" i="2"/>
  <c r="C23" i="2"/>
  <c r="G23" i="2" s="1"/>
  <c r="C21" i="2"/>
  <c r="G21" i="2" s="1"/>
  <c r="C19" i="2"/>
  <c r="G19" i="2" s="1"/>
  <c r="C17" i="2"/>
  <c r="G17" i="2" s="1"/>
  <c r="C15" i="2"/>
  <c r="G15" i="2" s="1"/>
  <c r="C11" i="2"/>
  <c r="G11" i="2" s="1"/>
  <c r="C9" i="2"/>
  <c r="G9" i="2" s="1"/>
  <c r="D111" i="2"/>
  <c r="C109" i="2"/>
  <c r="C106" i="2"/>
  <c r="D103" i="2"/>
  <c r="C101" i="2"/>
  <c r="C98" i="2"/>
  <c r="D95" i="2"/>
  <c r="C93" i="2"/>
  <c r="C90" i="2"/>
  <c r="D87" i="2"/>
  <c r="C85" i="2"/>
  <c r="C82" i="2"/>
  <c r="D79" i="2"/>
  <c r="C77" i="2"/>
  <c r="C74" i="2"/>
  <c r="D71" i="2"/>
  <c r="C69" i="2"/>
  <c r="C66" i="2"/>
  <c r="D63" i="2"/>
  <c r="C61" i="2"/>
  <c r="C58" i="2"/>
  <c r="D55" i="2"/>
  <c r="C53" i="2"/>
  <c r="C50" i="2"/>
  <c r="D47" i="2"/>
  <c r="C45" i="2"/>
  <c r="D42" i="2"/>
  <c r="D40" i="2"/>
  <c r="D38" i="2"/>
  <c r="D36" i="2"/>
  <c r="D34" i="2"/>
  <c r="D32" i="2"/>
  <c r="D30" i="2"/>
  <c r="D28" i="2"/>
  <c r="D26" i="2"/>
  <c r="D24" i="2"/>
  <c r="D22" i="2"/>
  <c r="H22" i="2" s="1"/>
  <c r="D20" i="2"/>
  <c r="H20" i="2" s="1"/>
  <c r="D18" i="2"/>
  <c r="H18" i="2" s="1"/>
  <c r="D16" i="2"/>
  <c r="H16" i="2" s="1"/>
  <c r="D12" i="2"/>
  <c r="H12" i="2" s="1"/>
  <c r="D10" i="2"/>
  <c r="H10" i="2" s="1"/>
  <c r="D7" i="2"/>
  <c r="H7" i="2" s="1"/>
  <c r="C111" i="2"/>
  <c r="C108" i="2"/>
  <c r="D105" i="2"/>
  <c r="C103" i="2"/>
  <c r="C100" i="2"/>
  <c r="D97" i="2"/>
  <c r="C95" i="2"/>
  <c r="C92" i="2"/>
  <c r="D89" i="2"/>
  <c r="C87" i="2"/>
  <c r="C84" i="2"/>
  <c r="D81" i="2"/>
  <c r="C79" i="2"/>
  <c r="C76" i="2"/>
  <c r="D73" i="2"/>
  <c r="C71" i="2"/>
  <c r="C68" i="2"/>
  <c r="D65" i="2"/>
  <c r="C63" i="2"/>
  <c r="C60" i="2"/>
  <c r="D57" i="2"/>
  <c r="C55" i="2"/>
  <c r="C52" i="2"/>
  <c r="D49" i="2"/>
  <c r="C47" i="2"/>
  <c r="C44" i="2"/>
  <c r="C42" i="2"/>
  <c r="C40" i="2"/>
  <c r="C38" i="2"/>
  <c r="C36" i="2"/>
  <c r="C34" i="2"/>
  <c r="C32" i="2"/>
  <c r="C30" i="2"/>
  <c r="C28" i="2"/>
  <c r="C26" i="2"/>
  <c r="C24" i="2"/>
  <c r="C22" i="2"/>
  <c r="C20" i="2"/>
  <c r="G20" i="2" s="1"/>
  <c r="C18" i="2"/>
  <c r="G18" i="2" s="1"/>
  <c r="C16" i="2"/>
  <c r="G16" i="2" s="1"/>
  <c r="C12" i="2"/>
  <c r="G12" i="2" s="1"/>
  <c r="C10" i="2"/>
  <c r="G10" i="2" s="1"/>
  <c r="C7" i="2"/>
  <c r="G7" i="2" s="1"/>
  <c r="C110" i="2"/>
  <c r="D99" i="2"/>
  <c r="C89" i="2"/>
  <c r="C78" i="2"/>
  <c r="D67" i="2"/>
  <c r="C57" i="2"/>
  <c r="C46" i="2"/>
  <c r="D37" i="2"/>
  <c r="D29" i="2"/>
  <c r="D21" i="2"/>
  <c r="H21" i="2" s="1"/>
  <c r="D11" i="2"/>
  <c r="H11" i="2" s="1"/>
  <c r="D107" i="2"/>
  <c r="C97" i="2"/>
  <c r="C86" i="2"/>
  <c r="D75" i="2"/>
  <c r="C65" i="2"/>
  <c r="C54" i="2"/>
  <c r="D43" i="2"/>
  <c r="D35" i="2"/>
  <c r="D27" i="2"/>
  <c r="D19" i="2"/>
  <c r="H19" i="2" s="1"/>
  <c r="D9" i="2"/>
  <c r="H9" i="2" s="1"/>
  <c r="C105" i="2"/>
  <c r="C94" i="2"/>
  <c r="D83" i="2"/>
  <c r="C73" i="2"/>
  <c r="C62" i="2"/>
  <c r="D51" i="2"/>
  <c r="D41" i="2"/>
  <c r="D33" i="2"/>
  <c r="D25" i="2"/>
  <c r="D17" i="2"/>
  <c r="H17" i="2" s="1"/>
  <c r="C102" i="2"/>
  <c r="D91" i="2"/>
  <c r="C81" i="2"/>
  <c r="C70" i="2"/>
  <c r="D59" i="2"/>
  <c r="C49" i="2"/>
  <c r="D39" i="2"/>
  <c r="D31" i="2"/>
  <c r="D23" i="2"/>
  <c r="H23" i="2" s="1"/>
  <c r="D15" i="2"/>
  <c r="H15" i="2" s="1"/>
  <c r="K103" i="3"/>
  <c r="K42" i="3"/>
  <c r="K54" i="3"/>
  <c r="L54" i="3" s="1"/>
  <c r="K70" i="3"/>
  <c r="K86" i="3"/>
  <c r="K110" i="3"/>
  <c r="K32" i="3"/>
  <c r="K111" i="3"/>
  <c r="K48" i="3"/>
  <c r="K56" i="3"/>
  <c r="L56" i="3" s="1"/>
  <c r="K64" i="3"/>
  <c r="K72" i="3"/>
  <c r="K80" i="3"/>
  <c r="K88" i="3"/>
  <c r="L88" i="3" s="1"/>
  <c r="K96" i="3"/>
  <c r="K104" i="3"/>
  <c r="K22" i="3"/>
  <c r="K20" i="3"/>
  <c r="K50" i="3"/>
  <c r="K58" i="3"/>
  <c r="K66" i="3"/>
  <c r="L66" i="3" s="1"/>
  <c r="K74" i="3"/>
  <c r="K82" i="3"/>
  <c r="K90" i="3"/>
  <c r="K98" i="3"/>
  <c r="L98" i="3" s="1"/>
  <c r="K106" i="3"/>
  <c r="K18" i="3"/>
  <c r="K28" i="3"/>
  <c r="K100" i="3"/>
  <c r="L100" i="3" s="1"/>
  <c r="K108" i="3"/>
  <c r="K24" i="3"/>
  <c r="I103" i="2"/>
  <c r="I107" i="2"/>
  <c r="I99" i="2"/>
  <c r="I111" i="2"/>
  <c r="I95" i="2"/>
  <c r="I39" i="2"/>
  <c r="I109" i="2"/>
  <c r="I105" i="2"/>
  <c r="I97" i="2"/>
  <c r="I85" i="2"/>
  <c r="I77" i="2"/>
  <c r="I69" i="2"/>
  <c r="I65" i="2"/>
  <c r="I57" i="2"/>
  <c r="I49" i="2"/>
  <c r="I41" i="2"/>
  <c r="I35" i="2"/>
  <c r="I101" i="2"/>
  <c r="I93" i="2"/>
  <c r="I89" i="2"/>
  <c r="I81" i="2"/>
  <c r="I73" i="2"/>
  <c r="I61" i="2"/>
  <c r="I53" i="2"/>
  <c r="I45" i="2"/>
  <c r="I16" i="2"/>
  <c r="K16" i="2" s="1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18" i="2"/>
  <c r="K18" i="2" s="1"/>
  <c r="I30" i="2"/>
  <c r="I106" i="2"/>
  <c r="I98" i="2"/>
  <c r="I90" i="2"/>
  <c r="I84" i="2"/>
  <c r="I76" i="2"/>
  <c r="I70" i="2"/>
  <c r="I62" i="2"/>
  <c r="I54" i="2"/>
  <c r="I46" i="2"/>
  <c r="I40" i="2"/>
  <c r="I24" i="2"/>
  <c r="I33" i="2"/>
  <c r="I110" i="2"/>
  <c r="I102" i="2"/>
  <c r="I94" i="2"/>
  <c r="I88" i="2"/>
  <c r="I80" i="2"/>
  <c r="I72" i="2"/>
  <c r="I66" i="2"/>
  <c r="I58" i="2"/>
  <c r="I50" i="2"/>
  <c r="I44" i="2"/>
  <c r="I28" i="2"/>
  <c r="I31" i="2"/>
  <c r="J69" i="2"/>
  <c r="J32" i="2"/>
  <c r="J24" i="2"/>
  <c r="J19" i="2"/>
  <c r="J37" i="2"/>
  <c r="J17" i="2"/>
  <c r="J9" i="2"/>
  <c r="J29" i="2"/>
  <c r="J38" i="2"/>
  <c r="J27" i="2"/>
  <c r="J16" i="2"/>
  <c r="J57" i="2"/>
  <c r="I29" i="2"/>
  <c r="I104" i="2"/>
  <c r="I96" i="2"/>
  <c r="I86" i="2"/>
  <c r="I78" i="2"/>
  <c r="I68" i="2"/>
  <c r="I60" i="2"/>
  <c r="I52" i="2"/>
  <c r="I42" i="2"/>
  <c r="J28" i="2"/>
  <c r="J15" i="2"/>
  <c r="J10" i="2"/>
  <c r="I36" i="2"/>
  <c r="I6" i="2"/>
  <c r="K6" i="2" s="1"/>
  <c r="I21" i="2"/>
  <c r="K21" i="2" s="1"/>
  <c r="I20" i="2"/>
  <c r="K20" i="2" s="1"/>
  <c r="I37" i="2"/>
  <c r="I108" i="2"/>
  <c r="I100" i="2"/>
  <c r="I92" i="2"/>
  <c r="I82" i="2"/>
  <c r="I74" i="2"/>
  <c r="I64" i="2"/>
  <c r="I56" i="2"/>
  <c r="I48" i="2"/>
  <c r="I34" i="2"/>
  <c r="J36" i="2"/>
  <c r="J23" i="2"/>
  <c r="J33" i="2"/>
  <c r="J20" i="2"/>
  <c r="J11" i="2"/>
  <c r="J65" i="2"/>
  <c r="K65" i="2" s="1"/>
  <c r="I26" i="2"/>
  <c r="J30" i="2"/>
  <c r="J25" i="2"/>
  <c r="I23" i="2"/>
  <c r="K23" i="2" s="1"/>
  <c r="J89" i="2"/>
  <c r="I10" i="2"/>
  <c r="K10" i="2" s="1"/>
  <c r="I17" i="2"/>
  <c r="K17" i="2" s="1"/>
  <c r="I7" i="2"/>
  <c r="K7" i="2" s="1"/>
  <c r="I9" i="2"/>
  <c r="K9" i="2" s="1"/>
  <c r="I15" i="2"/>
  <c r="K15" i="2" s="1"/>
  <c r="J97" i="2"/>
  <c r="I22" i="2"/>
  <c r="I32" i="2"/>
  <c r="I25" i="2"/>
  <c r="I27" i="2"/>
  <c r="I19" i="2"/>
  <c r="K19" i="2" s="1"/>
  <c r="I11" i="2"/>
  <c r="K11" i="2" s="1"/>
  <c r="I12" i="2"/>
  <c r="K12" i="2" s="1"/>
  <c r="J46" i="2"/>
  <c r="J81" i="2"/>
  <c r="K81" i="2" s="1"/>
  <c r="J49" i="2"/>
  <c r="J106" i="2"/>
  <c r="J96" i="2"/>
  <c r="K96" i="2" s="1"/>
  <c r="J88" i="2"/>
  <c r="K88" i="2" s="1"/>
  <c r="J80" i="2"/>
  <c r="K80" i="2" s="1"/>
  <c r="J72" i="2"/>
  <c r="K72" i="2" s="1"/>
  <c r="J64" i="2"/>
  <c r="K64" i="2" s="1"/>
  <c r="J56" i="2"/>
  <c r="K56" i="2" s="1"/>
  <c r="J48" i="2"/>
  <c r="K48" i="2" s="1"/>
  <c r="J105" i="2"/>
  <c r="J77" i="2"/>
  <c r="J45" i="2"/>
  <c r="K45" i="2" s="1"/>
  <c r="J34" i="2"/>
  <c r="J21" i="2"/>
  <c r="J40" i="2"/>
  <c r="J109" i="2"/>
  <c r="J73" i="2"/>
  <c r="K73" i="2" s="1"/>
  <c r="J41" i="2"/>
  <c r="J6" i="2"/>
  <c r="J102" i="2"/>
  <c r="J94" i="2"/>
  <c r="J86" i="2"/>
  <c r="J78" i="2"/>
  <c r="J70" i="2"/>
  <c r="J62" i="2"/>
  <c r="J54" i="2"/>
  <c r="J44" i="2"/>
  <c r="J101" i="2"/>
  <c r="J35" i="2"/>
  <c r="J51" i="2"/>
  <c r="J67" i="2"/>
  <c r="J83" i="2"/>
  <c r="K83" i="2" s="1"/>
  <c r="J99" i="2"/>
  <c r="J108" i="2"/>
  <c r="J22" i="2"/>
  <c r="J47" i="2"/>
  <c r="J79" i="2"/>
  <c r="K79" i="2" s="1"/>
  <c r="J107" i="2"/>
  <c r="J39" i="2"/>
  <c r="J55" i="2"/>
  <c r="J71" i="2"/>
  <c r="J87" i="2"/>
  <c r="J103" i="2"/>
  <c r="J7" i="2"/>
  <c r="J26" i="2"/>
  <c r="K26" i="2" s="1"/>
  <c r="J31" i="2"/>
  <c r="J63" i="2"/>
  <c r="J95" i="2"/>
  <c r="K95" i="2" s="1"/>
  <c r="J18" i="2"/>
  <c r="J111" i="2"/>
  <c r="J43" i="2"/>
  <c r="J59" i="2"/>
  <c r="J75" i="2"/>
  <c r="J91" i="2"/>
  <c r="K91" i="2" s="1"/>
  <c r="J104" i="2"/>
  <c r="J12" i="2"/>
  <c r="J100" i="2"/>
  <c r="J92" i="2"/>
  <c r="J84" i="2"/>
  <c r="J76" i="2"/>
  <c r="J68" i="2"/>
  <c r="J60" i="2"/>
  <c r="J52" i="2"/>
  <c r="J42" i="2"/>
  <c r="J93" i="2"/>
  <c r="J61" i="2"/>
  <c r="K61" i="2" s="1"/>
  <c r="J110" i="2"/>
  <c r="J98" i="2"/>
  <c r="J90" i="2"/>
  <c r="J82" i="2"/>
  <c r="J74" i="2"/>
  <c r="J66" i="2"/>
  <c r="J58" i="2"/>
  <c r="J50" i="2"/>
  <c r="J85" i="2"/>
  <c r="J53" i="2"/>
  <c r="L32" i="3" l="1"/>
  <c r="L96" i="3"/>
  <c r="L64" i="3"/>
  <c r="L110" i="3"/>
  <c r="L80" i="3"/>
  <c r="L48" i="3"/>
  <c r="L103" i="3"/>
  <c r="L46" i="3"/>
  <c r="L62" i="3"/>
  <c r="L89" i="3"/>
  <c r="L30" i="3"/>
  <c r="H104" i="3"/>
  <c r="L12" i="3"/>
  <c r="L71" i="3"/>
  <c r="L37" i="3"/>
  <c r="L78" i="3"/>
  <c r="L57" i="3"/>
  <c r="L39" i="3"/>
  <c r="H82" i="3"/>
  <c r="H66" i="3"/>
  <c r="H50" i="3"/>
  <c r="H34" i="3"/>
  <c r="H18" i="3"/>
  <c r="L101" i="3"/>
  <c r="L69" i="3"/>
  <c r="H77" i="3"/>
  <c r="H65" i="3"/>
  <c r="H45" i="3"/>
  <c r="H33" i="3"/>
  <c r="H11" i="3"/>
  <c r="L13" i="3"/>
  <c r="H97" i="3"/>
  <c r="H83" i="3"/>
  <c r="H71" i="3"/>
  <c r="H51" i="3"/>
  <c r="H39" i="3"/>
  <c r="H19" i="3"/>
  <c r="H109" i="3"/>
  <c r="L11" i="3"/>
  <c r="H103" i="3"/>
  <c r="L79" i="3"/>
  <c r="L40" i="3"/>
  <c r="L85" i="3"/>
  <c r="L53" i="3"/>
  <c r="H13" i="3"/>
  <c r="L42" i="3"/>
  <c r="H62" i="3"/>
  <c r="L19" i="3"/>
  <c r="L106" i="3"/>
  <c r="H46" i="3"/>
  <c r="H30" i="3"/>
  <c r="H12" i="3"/>
  <c r="L86" i="3"/>
  <c r="L29" i="3"/>
  <c r="L95" i="3"/>
  <c r="L63" i="3"/>
  <c r="L81" i="3"/>
  <c r="L99" i="3"/>
  <c r="L60" i="3"/>
  <c r="L67" i="3"/>
  <c r="L47" i="3"/>
  <c r="H100" i="3"/>
  <c r="H101" i="3"/>
  <c r="H89" i="3"/>
  <c r="H69" i="3"/>
  <c r="H57" i="3"/>
  <c r="H37" i="3"/>
  <c r="H25" i="3"/>
  <c r="L9" i="3"/>
  <c r="K108" i="2"/>
  <c r="L108" i="3"/>
  <c r="L74" i="3"/>
  <c r="L44" i="3"/>
  <c r="H110" i="3"/>
  <c r="H95" i="3"/>
  <c r="H94" i="3"/>
  <c r="H78" i="3"/>
  <c r="L7" i="3"/>
  <c r="L28" i="3"/>
  <c r="L90" i="3"/>
  <c r="L58" i="3"/>
  <c r="L104" i="3"/>
  <c r="L72" i="3"/>
  <c r="L111" i="3"/>
  <c r="L70" i="3"/>
  <c r="L93" i="3"/>
  <c r="L61" i="3"/>
  <c r="L26" i="3"/>
  <c r="L76" i="3"/>
  <c r="L83" i="3"/>
  <c r="H107" i="3"/>
  <c r="H84" i="3"/>
  <c r="H68" i="3"/>
  <c r="H52" i="3"/>
  <c r="H36" i="3"/>
  <c r="H20" i="3"/>
  <c r="L17" i="3"/>
  <c r="H14" i="3"/>
  <c r="L17" i="1"/>
  <c r="L14" i="3"/>
  <c r="H9" i="3"/>
  <c r="G23" i="3"/>
  <c r="G22" i="2"/>
  <c r="G24" i="3"/>
  <c r="G24" i="2"/>
  <c r="H24" i="2"/>
  <c r="L23" i="3"/>
  <c r="L24" i="3"/>
  <c r="L25" i="3"/>
  <c r="K42" i="2"/>
  <c r="K76" i="2"/>
  <c r="K47" i="2"/>
  <c r="K101" i="2"/>
  <c r="K57" i="2"/>
  <c r="L68" i="3"/>
  <c r="L84" i="3"/>
  <c r="L65" i="3"/>
  <c r="L109" i="3"/>
  <c r="L36" i="3"/>
  <c r="L27" i="3"/>
  <c r="L34" i="3"/>
  <c r="L8" i="3"/>
  <c r="L18" i="3"/>
  <c r="K85" i="2"/>
  <c r="K110" i="2"/>
  <c r="K63" i="2"/>
  <c r="K39" i="2"/>
  <c r="K78" i="2"/>
  <c r="K46" i="2"/>
  <c r="L82" i="3"/>
  <c r="L50" i="3"/>
  <c r="L52" i="3"/>
  <c r="L91" i="3"/>
  <c r="L43" i="3"/>
  <c r="L107" i="3"/>
  <c r="K50" i="2"/>
  <c r="K82" i="2"/>
  <c r="K107" i="2"/>
  <c r="K106" i="2"/>
  <c r="L77" i="3"/>
  <c r="L97" i="3"/>
  <c r="L75" i="3"/>
  <c r="K93" i="2"/>
  <c r="K68" i="2"/>
  <c r="K75" i="2"/>
  <c r="K99" i="2"/>
  <c r="K49" i="2"/>
  <c r="H93" i="3"/>
  <c r="H81" i="3"/>
  <c r="H61" i="3"/>
  <c r="H49" i="3"/>
  <c r="H29" i="3"/>
  <c r="H17" i="3"/>
  <c r="L15" i="3"/>
  <c r="L22" i="3"/>
  <c r="K98" i="2"/>
  <c r="K59" i="2"/>
  <c r="K70" i="2"/>
  <c r="K102" i="2"/>
  <c r="K109" i="2"/>
  <c r="H106" i="3"/>
  <c r="H99" i="3"/>
  <c r="H80" i="3"/>
  <c r="H64" i="3"/>
  <c r="H48" i="3"/>
  <c r="H32" i="3"/>
  <c r="H16" i="3"/>
  <c r="K74" i="2"/>
  <c r="K104" i="2"/>
  <c r="K43" i="2"/>
  <c r="K44" i="2"/>
  <c r="K40" i="2"/>
  <c r="K77" i="2"/>
  <c r="H96" i="3"/>
  <c r="H87" i="3"/>
  <c r="H67" i="3"/>
  <c r="H55" i="3"/>
  <c r="H35" i="3"/>
  <c r="H23" i="3"/>
  <c r="H92" i="3"/>
  <c r="H76" i="3"/>
  <c r="H60" i="3"/>
  <c r="H44" i="3"/>
  <c r="H28" i="3"/>
  <c r="H10" i="3"/>
  <c r="H105" i="3"/>
  <c r="H91" i="3"/>
  <c r="H79" i="3"/>
  <c r="H59" i="3"/>
  <c r="H47" i="3"/>
  <c r="H27" i="3"/>
  <c r="H15" i="3"/>
  <c r="H102" i="3"/>
  <c r="H111" i="3"/>
  <c r="H86" i="3"/>
  <c r="H70" i="3"/>
  <c r="H54" i="3"/>
  <c r="H38" i="3"/>
  <c r="H22" i="3"/>
  <c r="G94" i="2"/>
  <c r="G92" i="2"/>
  <c r="G90" i="2"/>
  <c r="G96" i="2"/>
  <c r="G65" i="2"/>
  <c r="G37" i="2"/>
  <c r="H111" i="2"/>
  <c r="H103" i="2"/>
  <c r="H95" i="2"/>
  <c r="H87" i="2"/>
  <c r="H79" i="2"/>
  <c r="H68" i="2"/>
  <c r="H52" i="2"/>
  <c r="H36" i="2"/>
  <c r="G109" i="2"/>
  <c r="G101" i="2"/>
  <c r="G93" i="2"/>
  <c r="G85" i="2"/>
  <c r="G77" i="2"/>
  <c r="G63" i="2"/>
  <c r="G47" i="2"/>
  <c r="G31" i="2"/>
  <c r="G69" i="2"/>
  <c r="G33" i="2"/>
  <c r="H110" i="2"/>
  <c r="H102" i="2"/>
  <c r="H94" i="2"/>
  <c r="H86" i="2"/>
  <c r="H78" i="2"/>
  <c r="H66" i="2"/>
  <c r="H50" i="2"/>
  <c r="H34" i="2"/>
  <c r="G72" i="2"/>
  <c r="G64" i="2"/>
  <c r="G56" i="2"/>
  <c r="G48" i="2"/>
  <c r="G40" i="2"/>
  <c r="G32" i="2"/>
  <c r="H73" i="2"/>
  <c r="H65" i="2"/>
  <c r="H57" i="2"/>
  <c r="H49" i="2"/>
  <c r="H41" i="2"/>
  <c r="H33" i="2"/>
  <c r="G109" i="3"/>
  <c r="G105" i="3"/>
  <c r="G101" i="3"/>
  <c r="G97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86" i="2"/>
  <c r="G84" i="2"/>
  <c r="G82" i="2"/>
  <c r="G88" i="2"/>
  <c r="G57" i="2"/>
  <c r="G29" i="2"/>
  <c r="H109" i="2"/>
  <c r="H101" i="2"/>
  <c r="H93" i="2"/>
  <c r="H85" i="2"/>
  <c r="H77" i="2"/>
  <c r="H64" i="2"/>
  <c r="H48" i="2"/>
  <c r="H32" i="2"/>
  <c r="G107" i="2"/>
  <c r="G99" i="2"/>
  <c r="G91" i="2"/>
  <c r="G83" i="2"/>
  <c r="G75" i="2"/>
  <c r="G59" i="2"/>
  <c r="G43" i="2"/>
  <c r="G27" i="2"/>
  <c r="G61" i="2"/>
  <c r="H108" i="2"/>
  <c r="H100" i="2"/>
  <c r="H92" i="2"/>
  <c r="H84" i="2"/>
  <c r="H76" i="2"/>
  <c r="H62" i="2"/>
  <c r="H46" i="2"/>
  <c r="H30" i="2"/>
  <c r="G70" i="2"/>
  <c r="G62" i="2"/>
  <c r="G54" i="2"/>
  <c r="G46" i="2"/>
  <c r="G38" i="2"/>
  <c r="G30" i="2"/>
  <c r="H71" i="2"/>
  <c r="H63" i="2"/>
  <c r="H55" i="2"/>
  <c r="H47" i="2"/>
  <c r="H39" i="2"/>
  <c r="H31" i="2"/>
  <c r="G108" i="3"/>
  <c r="G104" i="3"/>
  <c r="G100" i="3"/>
  <c r="G96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110" i="2"/>
  <c r="G108" i="2"/>
  <c r="G106" i="2"/>
  <c r="G78" i="2"/>
  <c r="G49" i="2"/>
  <c r="H107" i="2"/>
  <c r="H99" i="2"/>
  <c r="H91" i="2"/>
  <c r="H83" i="2"/>
  <c r="H75" i="2"/>
  <c r="H60" i="2"/>
  <c r="H44" i="2"/>
  <c r="H28" i="2"/>
  <c r="G105" i="2"/>
  <c r="G97" i="2"/>
  <c r="G89" i="2"/>
  <c r="G81" i="2"/>
  <c r="G71" i="2"/>
  <c r="G55" i="2"/>
  <c r="G39" i="2"/>
  <c r="G80" i="2"/>
  <c r="G53" i="2"/>
  <c r="H106" i="2"/>
  <c r="H98" i="2"/>
  <c r="H90" i="2"/>
  <c r="H82" i="2"/>
  <c r="H74" i="2"/>
  <c r="H58" i="2"/>
  <c r="H42" i="2"/>
  <c r="H26" i="2"/>
  <c r="G68" i="2"/>
  <c r="G60" i="2"/>
  <c r="G52" i="2"/>
  <c r="G44" i="2"/>
  <c r="G36" i="2"/>
  <c r="G28" i="2"/>
  <c r="H69" i="2"/>
  <c r="H61" i="2"/>
  <c r="H53" i="2"/>
  <c r="H45" i="2"/>
  <c r="H37" i="2"/>
  <c r="H29" i="2"/>
  <c r="G111" i="3"/>
  <c r="G107" i="3"/>
  <c r="G103" i="3"/>
  <c r="G99" i="3"/>
  <c r="G95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102" i="2"/>
  <c r="G100" i="2"/>
  <c r="G98" i="2"/>
  <c r="G104" i="2"/>
  <c r="G73" i="2"/>
  <c r="G41" i="2"/>
  <c r="H105" i="2"/>
  <c r="H97" i="2"/>
  <c r="H89" i="2"/>
  <c r="H81" i="2"/>
  <c r="H72" i="2"/>
  <c r="H56" i="2"/>
  <c r="H40" i="2"/>
  <c r="G111" i="2"/>
  <c r="G103" i="2"/>
  <c r="G95" i="2"/>
  <c r="G87" i="2"/>
  <c r="G79" i="2"/>
  <c r="G67" i="2"/>
  <c r="G51" i="2"/>
  <c r="G35" i="2"/>
  <c r="G76" i="2"/>
  <c r="G45" i="2"/>
  <c r="H104" i="2"/>
  <c r="H96" i="2"/>
  <c r="H88" i="2"/>
  <c r="H80" i="2"/>
  <c r="H70" i="2"/>
  <c r="H54" i="2"/>
  <c r="H38" i="2"/>
  <c r="G74" i="2"/>
  <c r="G66" i="2"/>
  <c r="G58" i="2"/>
  <c r="G50" i="2"/>
  <c r="G42" i="2"/>
  <c r="G34" i="2"/>
  <c r="G26" i="2"/>
  <c r="H67" i="2"/>
  <c r="H59" i="2"/>
  <c r="H51" i="2"/>
  <c r="H43" i="2"/>
  <c r="H35" i="2"/>
  <c r="H27" i="2"/>
  <c r="G110" i="3"/>
  <c r="G106" i="3"/>
  <c r="G102" i="3"/>
  <c r="G98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H25" i="2"/>
  <c r="G25" i="2"/>
  <c r="G25" i="3"/>
  <c r="H6" i="3"/>
  <c r="G6" i="3"/>
  <c r="K34" i="2"/>
  <c r="K52" i="2"/>
  <c r="K84" i="2"/>
  <c r="K103" i="2"/>
  <c r="K67" i="2"/>
  <c r="K97" i="2"/>
  <c r="K36" i="2"/>
  <c r="K58" i="2"/>
  <c r="K53" i="2"/>
  <c r="K66" i="2"/>
  <c r="K55" i="2"/>
  <c r="K60" i="2"/>
  <c r="K92" i="2"/>
  <c r="K111" i="2"/>
  <c r="K31" i="2"/>
  <c r="K87" i="2"/>
  <c r="K51" i="2"/>
  <c r="K54" i="2"/>
  <c r="K86" i="2"/>
  <c r="K41" i="2"/>
  <c r="K105" i="2"/>
  <c r="K30" i="2"/>
  <c r="K28" i="2"/>
  <c r="K90" i="2"/>
  <c r="K100" i="2"/>
  <c r="K71" i="2"/>
  <c r="K35" i="2"/>
  <c r="K62" i="2"/>
  <c r="K94" i="2"/>
  <c r="K89" i="2"/>
  <c r="K33" i="2"/>
  <c r="K38" i="2"/>
  <c r="K69" i="2"/>
  <c r="K37" i="2"/>
  <c r="K29" i="2"/>
  <c r="K27" i="2"/>
  <c r="K32" i="2"/>
  <c r="K22" i="2"/>
  <c r="K24" i="2"/>
  <c r="K25" i="2"/>
  <c r="H16" i="1" l="1"/>
  <c r="L15" i="1" s="1"/>
  <c r="J16" i="1"/>
  <c r="H7" i="1" s="1"/>
  <c r="J15" i="1" l="1"/>
  <c r="L14" i="1"/>
  <c r="H14" i="1"/>
  <c r="H17" i="1"/>
  <c r="J14" i="1"/>
  <c r="H15" i="1"/>
  <c r="J17" i="1"/>
  <c r="E7" i="1"/>
</calcChain>
</file>

<file path=xl/sharedStrings.xml><?xml version="1.0" encoding="utf-8"?>
<sst xmlns="http://schemas.openxmlformats.org/spreadsheetml/2006/main" count="603" uniqueCount="96">
  <si>
    <t xml:space="preserve">% drift reduction </t>
  </si>
  <si>
    <t>A</t>
  </si>
  <si>
    <t>B</t>
  </si>
  <si>
    <t>C</t>
  </si>
  <si>
    <t>D</t>
  </si>
  <si>
    <t>H</t>
  </si>
  <si>
    <t>z1</t>
  </si>
  <si>
    <t>z2</t>
  </si>
  <si>
    <t>Crop grouping</t>
  </si>
  <si>
    <t>Number</t>
  </si>
  <si>
    <t xml:space="preserve">of </t>
  </si>
  <si>
    <t>applns</t>
  </si>
  <si>
    <t>Percentile</t>
  </si>
  <si>
    <t>Hinge distance (m)*</t>
  </si>
  <si>
    <t>--</t>
  </si>
  <si>
    <t>Hops</t>
  </si>
  <si>
    <t>Aerial appln</t>
  </si>
  <si>
    <t>aeric mean &lt;H</t>
  </si>
  <si>
    <t>aeric mean &gt;H</t>
  </si>
  <si>
    <t xml:space="preserve">aeric mean </t>
  </si>
  <si>
    <t>Crop</t>
  </si>
  <si>
    <t>No drift (incorp or seed trtmt)</t>
  </si>
  <si>
    <t>Cereals, spring</t>
  </si>
  <si>
    <t>Cereals, winter</t>
  </si>
  <si>
    <t>Citrus</t>
  </si>
  <si>
    <t>Cotton</t>
  </si>
  <si>
    <t>Field beans</t>
  </si>
  <si>
    <t>Grass / alfalfa</t>
  </si>
  <si>
    <t>Legumes</t>
  </si>
  <si>
    <t>Maize</t>
  </si>
  <si>
    <t>Oil seed rape, spring</t>
  </si>
  <si>
    <t>Oil seed rape, winter</t>
  </si>
  <si>
    <t>Olives</t>
  </si>
  <si>
    <t>Pome / stone fruit, early applns</t>
  </si>
  <si>
    <t>Pome / stone fruit, late applns</t>
  </si>
  <si>
    <t>Potatoes</t>
  </si>
  <si>
    <t>Soybeans</t>
  </si>
  <si>
    <t>Sugar beet</t>
  </si>
  <si>
    <t>Sunflower</t>
  </si>
  <si>
    <t>Tobacco</t>
  </si>
  <si>
    <t>Vegetables, bulb</t>
  </si>
  <si>
    <t>Vegetables, fruiting</t>
  </si>
  <si>
    <t>Vegetables, leafy</t>
  </si>
  <si>
    <t>Vegetables, root</t>
  </si>
  <si>
    <t>Vines, early applns</t>
  </si>
  <si>
    <t>Vines, late applns</t>
  </si>
  <si>
    <t>Appln, aerial</t>
  </si>
  <si>
    <t>Appln, hand (crop &lt; 50 cm)</t>
  </si>
  <si>
    <t>Appln, hand (crop &gt; 50 cm)</t>
  </si>
  <si>
    <t>Arable crops and veg crops &lt; 50 cm</t>
  </si>
  <si>
    <t>Vines, late applns and veg &gt; 50 cm</t>
  </si>
  <si>
    <t>Pome/stone fruit, late applns</t>
  </si>
  <si>
    <t>Pome/stone fruit, early applns</t>
  </si>
  <si>
    <t>USER INPUT</t>
  </si>
  <si>
    <t>No appl</t>
  </si>
  <si>
    <t>% of application rate at edge farthest from field</t>
  </si>
  <si>
    <t>% of application rate at edge nearest field</t>
  </si>
  <si>
    <t>Pond</t>
  </si>
  <si>
    <t>% nearest (&lt;H)</t>
  </si>
  <si>
    <t>% farthest (&lt;H)</t>
  </si>
  <si>
    <t>% nearest (&gt;H)</t>
  </si>
  <si>
    <t>% farthest (&gt;H)</t>
  </si>
  <si>
    <t xml:space="preserve">% nearest </t>
  </si>
  <si>
    <t xml:space="preserve">% farthest </t>
  </si>
  <si>
    <t>8 or more</t>
  </si>
  <si>
    <t>aeric mean -- H</t>
  </si>
  <si>
    <t>aeric mean &lt; H</t>
  </si>
  <si>
    <t>Aeric mean drift %</t>
  </si>
  <si>
    <r>
      <t xml:space="preserve">Water depth </t>
    </r>
    <r>
      <rPr>
        <b/>
        <sz val="12"/>
        <rFont val="Calibri"/>
        <family val="2"/>
        <scheme val="minor"/>
      </rPr>
      <t>(cm)</t>
    </r>
  </si>
  <si>
    <r>
      <t xml:space="preserve">Mass loading per drift event </t>
    </r>
    <r>
      <rPr>
        <b/>
        <sz val="12"/>
        <rFont val="Calibri"/>
        <family val="2"/>
        <scheme val="minor"/>
      </rPr>
      <t>(mg/mL water)</t>
    </r>
  </si>
  <si>
    <r>
      <t xml:space="preserve">PECsw RESULTING FROM DRIFT ONLY </t>
    </r>
    <r>
      <rPr>
        <b/>
        <sz val="12"/>
        <rFont val="Calibri"/>
        <family val="2"/>
        <scheme val="minor"/>
      </rPr>
      <t>(ug/L)</t>
    </r>
  </si>
  <si>
    <r>
      <t xml:space="preserve">Appl rate </t>
    </r>
    <r>
      <rPr>
        <b/>
        <sz val="12"/>
        <rFont val="Calibri"/>
        <family val="2"/>
        <scheme val="minor"/>
      </rPr>
      <t>(g/ha)</t>
    </r>
  </si>
  <si>
    <r>
      <t xml:space="preserve">Distance from field </t>
    </r>
    <r>
      <rPr>
        <b/>
        <sz val="12"/>
        <rFont val="Calibri"/>
        <family val="2"/>
        <scheme val="minor"/>
      </rPr>
      <t>(m)</t>
    </r>
  </si>
  <si>
    <t>ditch</t>
  </si>
  <si>
    <t>pond</t>
  </si>
  <si>
    <t>stream</t>
  </si>
  <si>
    <t>Ditch</t>
  </si>
  <si>
    <t>Stream</t>
  </si>
  <si>
    <t>FOCUS values</t>
  </si>
  <si>
    <t>Default distance from crop at edge nearest field</t>
  </si>
  <si>
    <t>Default distance from crop at edge farthest from field</t>
  </si>
  <si>
    <t>Distance from crop at edge farthest from field (m)</t>
  </si>
  <si>
    <t>DEFAULT VALUES AND DRIFT VALUES</t>
  </si>
  <si>
    <r>
      <t xml:space="preserve">Distance from crop at edge nearest field </t>
    </r>
    <r>
      <rPr>
        <b/>
        <sz val="12"/>
        <rFont val="Calibri"/>
        <family val="2"/>
        <scheme val="minor"/>
      </rPr>
      <t>(m)</t>
    </r>
  </si>
  <si>
    <t>International Centre for Pesticide and Healt Risk Prevention</t>
  </si>
  <si>
    <t>University Hospital Luigi Sacco</t>
  </si>
  <si>
    <t>Via G.B. Grassi, 7420157 Milano, Italy</t>
  </si>
  <si>
    <t>www.icps.it</t>
  </si>
  <si>
    <t>infoicps@icps.it</t>
  </si>
  <si>
    <t>Tool Developer:</t>
  </si>
  <si>
    <t>Contact:</t>
  </si>
  <si>
    <t>Drift calculator + mitigation</t>
  </si>
  <si>
    <t>Luca Menaballi</t>
  </si>
  <si>
    <t>luca.menaballi@icps.it</t>
  </si>
  <si>
    <t>Go to Input and results</t>
  </si>
  <si>
    <r>
      <rPr>
        <b/>
        <sz val="14"/>
        <color theme="1"/>
        <rFont val="Calibri"/>
        <family val="2"/>
        <scheme val="minor"/>
      </rPr>
      <t>How to use this file:</t>
    </r>
    <r>
      <rPr>
        <sz val="11"/>
        <color theme="1"/>
        <rFont val="Calibri"/>
        <family val="2"/>
        <scheme val="minor"/>
      </rPr>
      <t xml:space="preserve">
This tool is conceived to replicate the features of the FOCUS Drift Calculator on a Microsoft Excel spreadsheet. It allows to include some mitigation measures in the calculation of PECsw of an a.s./PPP resulting from drift events
User should specify the rate (in g/ha)of each application, the number of application in one year, the crop on which the product is applied, the distance between the crop and the waterbody and possibly a nozzle reduction. 
The calculator output comprise the PECsw,max resulting from a drift event only and some parameters describing the percentages of pesticide mass reaching the waterbody via drift.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</si>
</sst>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C8FCC9"/>
      <name val="Calibri"/>
      <family val="2"/>
      <scheme val="minor"/>
    </font>
    <font>
      <b/>
      <sz val="14"/>
      <color rgb="FFC8FCC9"/>
      <name val="Calibri"/>
      <family val="2"/>
      <scheme val="minor"/>
    </font>
    <font>
      <sz val="14"/>
      <color rgb="FFC8FCC9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C8FCC9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FCC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0" fontId="4" fillId="5" borderId="0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6" borderId="0" xfId="0" applyFont="1" applyFill="1"/>
    <xf numFmtId="0" fontId="6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6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5" fillId="6" borderId="0" xfId="0" applyFont="1" applyFill="1" applyBorder="1"/>
    <xf numFmtId="0" fontId="11" fillId="6" borderId="0" xfId="0" applyFont="1" applyFill="1" applyBorder="1" applyAlignment="1">
      <alignment vertical="top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9" fillId="5" borderId="17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164" fontId="9" fillId="5" borderId="18" xfId="0" applyNumberFormat="1" applyFont="1" applyFill="1" applyBorder="1" applyAlignment="1">
      <alignment horizontal="center" vertical="center"/>
    </xf>
    <xf numFmtId="164" fontId="9" fillId="5" borderId="14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wrapText="1"/>
    </xf>
    <xf numFmtId="0" fontId="8" fillId="7" borderId="19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8" fillId="7" borderId="16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/>
    </xf>
    <xf numFmtId="0" fontId="0" fillId="5" borderId="0" xfId="0" applyFill="1"/>
    <xf numFmtId="0" fontId="13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right"/>
    </xf>
    <xf numFmtId="0" fontId="13" fillId="5" borderId="0" xfId="0" applyFont="1" applyFill="1" applyAlignment="1">
      <alignment horizontal="left" indent="1"/>
    </xf>
    <xf numFmtId="0" fontId="16" fillId="5" borderId="0" xfId="1" applyFont="1" applyFill="1" applyBorder="1" applyAlignment="1" applyProtection="1">
      <alignment horizontal="center" vertical="center"/>
    </xf>
    <xf numFmtId="0" fontId="13" fillId="5" borderId="0" xfId="0" applyFont="1" applyFill="1" applyAlignment="1">
      <alignment horizontal="left" indent="1"/>
    </xf>
    <xf numFmtId="0" fontId="16" fillId="5" borderId="0" xfId="1" applyFont="1" applyFill="1" applyBorder="1" applyAlignment="1" applyProtection="1">
      <alignment horizontal="center" vertical="center"/>
    </xf>
    <xf numFmtId="0" fontId="13" fillId="5" borderId="0" xfId="0" applyFont="1" applyFill="1" applyAlignment="1">
      <alignment horizontal="center" wrapText="1"/>
    </xf>
    <xf numFmtId="0" fontId="16" fillId="5" borderId="0" xfId="1" applyFont="1" applyFill="1" applyBorder="1" applyAlignment="1" applyProtection="1">
      <alignment horizontal="center" vertical="center" wrapText="1"/>
    </xf>
    <xf numFmtId="0" fontId="15" fillId="5" borderId="0" xfId="1" applyFill="1" applyAlignment="1" applyProtection="1">
      <alignment horizontal="left" indent="1"/>
    </xf>
    <xf numFmtId="0" fontId="15" fillId="7" borderId="15" xfId="1" applyFill="1" applyBorder="1" applyAlignment="1" applyProtection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8FCC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114301</xdr:rowOff>
    </xdr:from>
    <xdr:to>
      <xdr:col>4</xdr:col>
      <xdr:colOff>720628</xdr:colOff>
      <xdr:row>7</xdr:row>
      <xdr:rowOff>95251</xdr:rowOff>
    </xdr:to>
    <xdr:pic>
      <xdr:nvPicPr>
        <xdr:cNvPr id="2" name="Immagine 1" descr="ICPS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91075" y="114301"/>
          <a:ext cx="2549428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uca.menaballi@icps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F34"/>
  <sheetViews>
    <sheetView workbookViewId="0">
      <selection activeCell="K27" sqref="K27"/>
    </sheetView>
  </sheetViews>
  <sheetFormatPr defaultRowHeight="15" x14ac:dyDescent="0.25"/>
  <cols>
    <col min="1" max="1" width="49.140625" style="91" customWidth="1"/>
    <col min="2" max="6" width="16.7109375" style="91" customWidth="1"/>
    <col min="7" max="16384" width="9.140625" style="91"/>
  </cols>
  <sheetData>
    <row r="9" spans="2:6" ht="15.75" x14ac:dyDescent="0.25">
      <c r="B9" s="90" t="s">
        <v>84</v>
      </c>
      <c r="C9" s="90"/>
      <c r="D9" s="90"/>
      <c r="E9" s="90"/>
      <c r="F9" s="90"/>
    </row>
    <row r="10" spans="2:6" ht="15.75" x14ac:dyDescent="0.25">
      <c r="B10" s="92" t="s">
        <v>85</v>
      </c>
      <c r="C10" s="92"/>
      <c r="D10" s="92"/>
      <c r="E10" s="92"/>
      <c r="F10" s="92"/>
    </row>
    <row r="11" spans="2:6" ht="15.75" x14ac:dyDescent="0.25">
      <c r="B11" s="92" t="s">
        <v>86</v>
      </c>
      <c r="C11" s="92"/>
      <c r="D11" s="92"/>
      <c r="E11" s="92"/>
      <c r="F11" s="92"/>
    </row>
    <row r="12" spans="2:6" ht="15.75" x14ac:dyDescent="0.25">
      <c r="B12" s="92" t="s">
        <v>87</v>
      </c>
      <c r="C12" s="92"/>
      <c r="D12" s="92"/>
      <c r="E12" s="92"/>
      <c r="F12" s="92"/>
    </row>
    <row r="13" spans="2:6" ht="15.75" x14ac:dyDescent="0.25">
      <c r="B13" s="92" t="s">
        <v>88</v>
      </c>
      <c r="C13" s="92"/>
      <c r="D13" s="92"/>
      <c r="E13" s="92"/>
      <c r="F13" s="92"/>
    </row>
    <row r="14" spans="2:6" ht="15.75" x14ac:dyDescent="0.25">
      <c r="B14" s="93"/>
      <c r="C14" s="93"/>
      <c r="D14" s="93"/>
      <c r="E14" s="93"/>
      <c r="F14" s="93"/>
    </row>
    <row r="15" spans="2:6" ht="23.25" x14ac:dyDescent="0.25">
      <c r="B15" s="94" t="s">
        <v>91</v>
      </c>
      <c r="C15" s="94"/>
      <c r="D15" s="94"/>
      <c r="E15" s="94"/>
      <c r="F15" s="94"/>
    </row>
    <row r="16" spans="2:6" ht="15.75" x14ac:dyDescent="0.25">
      <c r="B16" s="93"/>
      <c r="C16" s="93"/>
      <c r="D16" s="93"/>
      <c r="E16" s="93"/>
      <c r="F16" s="93"/>
    </row>
    <row r="17" spans="2:6" ht="15.75" x14ac:dyDescent="0.25">
      <c r="B17" s="95" t="s">
        <v>89</v>
      </c>
      <c r="C17" s="96" t="s">
        <v>92</v>
      </c>
      <c r="D17" s="96"/>
      <c r="E17" s="97"/>
      <c r="F17" s="97"/>
    </row>
    <row r="18" spans="2:6" ht="15.75" x14ac:dyDescent="0.25">
      <c r="B18" s="95" t="s">
        <v>90</v>
      </c>
      <c r="C18" s="102" t="s">
        <v>93</v>
      </c>
      <c r="D18" s="98"/>
      <c r="E18" s="97"/>
      <c r="F18" s="97"/>
    </row>
    <row r="19" spans="2:6" ht="15.75" x14ac:dyDescent="0.25">
      <c r="B19" s="95"/>
      <c r="C19" s="96"/>
      <c r="D19" s="96"/>
      <c r="E19" s="99"/>
      <c r="F19" s="99"/>
    </row>
    <row r="20" spans="2:6" ht="30" x14ac:dyDescent="0.25">
      <c r="C20" s="100"/>
      <c r="D20" s="103" t="s">
        <v>94</v>
      </c>
      <c r="E20" s="101"/>
    </row>
    <row r="21" spans="2:6" x14ac:dyDescent="0.25">
      <c r="B21" s="104" t="s">
        <v>95</v>
      </c>
      <c r="C21" s="105"/>
      <c r="D21" s="105"/>
      <c r="E21" s="105"/>
      <c r="F21" s="105"/>
    </row>
    <row r="22" spans="2:6" x14ac:dyDescent="0.25">
      <c r="B22" s="104"/>
      <c r="C22" s="105"/>
      <c r="D22" s="105"/>
      <c r="E22" s="105"/>
      <c r="F22" s="105"/>
    </row>
    <row r="23" spans="2:6" x14ac:dyDescent="0.25">
      <c r="B23" s="105"/>
      <c r="C23" s="105"/>
      <c r="D23" s="105"/>
      <c r="E23" s="105"/>
      <c r="F23" s="105"/>
    </row>
    <row r="24" spans="2:6" x14ac:dyDescent="0.25">
      <c r="B24" s="105"/>
      <c r="C24" s="105"/>
      <c r="D24" s="105"/>
      <c r="E24" s="105"/>
      <c r="F24" s="105"/>
    </row>
    <row r="25" spans="2:6" x14ac:dyDescent="0.25">
      <c r="B25" s="105"/>
      <c r="C25" s="105"/>
      <c r="D25" s="105"/>
      <c r="E25" s="105"/>
      <c r="F25" s="105"/>
    </row>
    <row r="26" spans="2:6" x14ac:dyDescent="0.25">
      <c r="B26" s="105"/>
      <c r="C26" s="105"/>
      <c r="D26" s="105"/>
      <c r="E26" s="105"/>
      <c r="F26" s="105"/>
    </row>
    <row r="27" spans="2:6" x14ac:dyDescent="0.25">
      <c r="B27" s="105"/>
      <c r="C27" s="105"/>
      <c r="D27" s="105"/>
      <c r="E27" s="105"/>
      <c r="F27" s="105"/>
    </row>
    <row r="28" spans="2:6" x14ac:dyDescent="0.25">
      <c r="B28" s="105"/>
      <c r="C28" s="105"/>
      <c r="D28" s="105"/>
      <c r="E28" s="105"/>
      <c r="F28" s="105"/>
    </row>
    <row r="29" spans="2:6" x14ac:dyDescent="0.25">
      <c r="B29" s="105"/>
      <c r="C29" s="105"/>
      <c r="D29" s="105"/>
      <c r="E29" s="105"/>
      <c r="F29" s="105"/>
    </row>
    <row r="30" spans="2:6" x14ac:dyDescent="0.25">
      <c r="B30" s="105"/>
      <c r="C30" s="105"/>
      <c r="D30" s="105"/>
      <c r="E30" s="105"/>
      <c r="F30" s="105"/>
    </row>
    <row r="31" spans="2:6" x14ac:dyDescent="0.25">
      <c r="B31" s="105"/>
      <c r="C31" s="105"/>
      <c r="D31" s="105"/>
      <c r="E31" s="105"/>
      <c r="F31" s="105"/>
    </row>
    <row r="32" spans="2:6" x14ac:dyDescent="0.25">
      <c r="B32" s="105"/>
      <c r="C32" s="105"/>
      <c r="D32" s="105"/>
      <c r="E32" s="105"/>
      <c r="F32" s="105"/>
    </row>
    <row r="33" spans="2:6" x14ac:dyDescent="0.25">
      <c r="B33" s="105"/>
      <c r="C33" s="105"/>
      <c r="D33" s="105"/>
      <c r="E33" s="105"/>
      <c r="F33" s="105"/>
    </row>
    <row r="34" spans="2:6" x14ac:dyDescent="0.25">
      <c r="B34" s="105"/>
      <c r="C34" s="105"/>
      <c r="D34" s="105"/>
      <c r="E34" s="105"/>
      <c r="F34" s="105"/>
    </row>
  </sheetData>
  <mergeCells count="9">
    <mergeCell ref="E17:F18"/>
    <mergeCell ref="C18:D18"/>
    <mergeCell ref="B21:F34"/>
    <mergeCell ref="B9:F9"/>
    <mergeCell ref="B10:F10"/>
    <mergeCell ref="B11:F11"/>
    <mergeCell ref="B12:F12"/>
    <mergeCell ref="B13:F13"/>
    <mergeCell ref="B15:F15"/>
  </mergeCells>
  <hyperlinks>
    <hyperlink ref="D20" location="'Input and results'!A1" display="Go to DFOP kinetic"/>
    <hyperlink ref="C1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209"/>
  <sheetViews>
    <sheetView tabSelected="1" workbookViewId="0"/>
  </sheetViews>
  <sheetFormatPr defaultColWidth="9.140625" defaultRowHeight="15" x14ac:dyDescent="0.25"/>
  <cols>
    <col min="1" max="1" width="4.28515625" style="29" customWidth="1"/>
    <col min="2" max="3" width="10.7109375" style="29" customWidth="1"/>
    <col min="4" max="4" width="11.140625" style="29" customWidth="1"/>
    <col min="5" max="5" width="3.140625" style="29" customWidth="1"/>
    <col min="6" max="6" width="13.7109375" style="29" customWidth="1"/>
    <col min="7" max="7" width="30.42578125" style="29" customWidth="1"/>
    <col min="8" max="9" width="13.7109375" style="29" customWidth="1"/>
    <col min="10" max="10" width="18.140625" style="29" customWidth="1"/>
    <col min="11" max="12" width="13.7109375" style="29" customWidth="1"/>
    <col min="13" max="13" width="19" style="29" customWidth="1"/>
    <col min="14" max="14" width="12.140625" style="29" bestFit="1" customWidth="1"/>
    <col min="15" max="51" width="9.140625" style="29"/>
    <col min="52" max="54" width="9.140625" style="38"/>
    <col min="55" max="16384" width="9.140625" style="29"/>
  </cols>
  <sheetData>
    <row r="2" spans="2:54" ht="37.5" x14ac:dyDescent="0.25">
      <c r="B2" s="67" t="s">
        <v>53</v>
      </c>
      <c r="C2" s="67"/>
      <c r="D2" s="67"/>
      <c r="E2" s="67"/>
      <c r="F2" s="65" t="s">
        <v>20</v>
      </c>
      <c r="G2" s="65"/>
      <c r="H2" s="33" t="s">
        <v>54</v>
      </c>
      <c r="I2" s="65" t="s">
        <v>71</v>
      </c>
      <c r="J2" s="65"/>
      <c r="K2" s="33" t="s">
        <v>0</v>
      </c>
      <c r="L2" s="65" t="s">
        <v>72</v>
      </c>
      <c r="M2" s="65"/>
    </row>
    <row r="3" spans="2:54" x14ac:dyDescent="0.25">
      <c r="B3" s="67"/>
      <c r="C3" s="67"/>
      <c r="D3" s="67"/>
      <c r="E3" s="67"/>
      <c r="F3" s="75" t="s">
        <v>34</v>
      </c>
      <c r="G3" s="75"/>
      <c r="H3" s="64">
        <v>3</v>
      </c>
      <c r="I3" s="64">
        <v>1000</v>
      </c>
      <c r="J3" s="64"/>
      <c r="K3" s="64">
        <v>0</v>
      </c>
      <c r="L3" s="77" t="s">
        <v>78</v>
      </c>
      <c r="M3" s="78"/>
    </row>
    <row r="4" spans="2:54" x14ac:dyDescent="0.25">
      <c r="B4" s="67"/>
      <c r="C4" s="67"/>
      <c r="D4" s="67"/>
      <c r="E4" s="67"/>
      <c r="F4" s="75"/>
      <c r="G4" s="75"/>
      <c r="H4" s="64"/>
      <c r="I4" s="64"/>
      <c r="J4" s="64"/>
      <c r="K4" s="64"/>
      <c r="L4" s="79"/>
      <c r="M4" s="80"/>
    </row>
    <row r="5" spans="2:54" ht="6.75" customHeight="1" x14ac:dyDescent="0.25"/>
    <row r="6" spans="2:54" ht="33" customHeight="1" x14ac:dyDescent="0.25">
      <c r="E6" s="63" t="s">
        <v>76</v>
      </c>
      <c r="F6" s="63"/>
      <c r="G6" s="63"/>
      <c r="H6" s="63" t="s">
        <v>57</v>
      </c>
      <c r="I6" s="63"/>
      <c r="J6" s="63"/>
      <c r="K6" s="63" t="s">
        <v>77</v>
      </c>
      <c r="L6" s="63"/>
      <c r="M6" s="63"/>
    </row>
    <row r="7" spans="2:54" ht="18.75" customHeight="1" x14ac:dyDescent="0.25">
      <c r="B7" s="51" t="s">
        <v>70</v>
      </c>
      <c r="C7" s="52"/>
      <c r="D7" s="53"/>
      <c r="E7" s="57">
        <f>((100-$K$3)/100)*H16*$I$3/(H11*10)</f>
        <v>26.338642758412796</v>
      </c>
      <c r="F7" s="58"/>
      <c r="G7" s="59"/>
      <c r="H7" s="76">
        <f>((100-$K$3)/100)*J16*$I$3/(J11*10)</f>
        <v>1.1978019635905297</v>
      </c>
      <c r="I7" s="76"/>
      <c r="J7" s="76"/>
      <c r="K7" s="76">
        <f>((100-$K$3)/100)*L16*$I$3/(L11*10)</f>
        <v>22.896869207698945</v>
      </c>
      <c r="L7" s="76"/>
      <c r="M7" s="76"/>
    </row>
    <row r="8" spans="2:54" ht="22.5" customHeight="1" x14ac:dyDescent="0.25">
      <c r="B8" s="54"/>
      <c r="C8" s="55"/>
      <c r="D8" s="56"/>
      <c r="E8" s="60"/>
      <c r="F8" s="61"/>
      <c r="G8" s="62"/>
      <c r="H8" s="76"/>
      <c r="I8" s="76"/>
      <c r="J8" s="76"/>
      <c r="K8" s="76"/>
      <c r="L8" s="76"/>
      <c r="M8" s="76"/>
    </row>
    <row r="9" spans="2:54" ht="6" customHeight="1" x14ac:dyDescent="0.25">
      <c r="B9" s="30"/>
      <c r="C9" s="30"/>
      <c r="D9" s="30"/>
      <c r="E9" s="31"/>
      <c r="F9" s="32"/>
      <c r="G9" s="32"/>
      <c r="H9" s="32"/>
      <c r="I9" s="32"/>
    </row>
    <row r="10" spans="2:54" s="34" customFormat="1" ht="21" customHeight="1" x14ac:dyDescent="0.3">
      <c r="H10" s="49" t="s">
        <v>76</v>
      </c>
      <c r="I10" s="49"/>
      <c r="J10" s="49" t="s">
        <v>57</v>
      </c>
      <c r="K10" s="49"/>
      <c r="L10" s="49" t="s">
        <v>77</v>
      </c>
      <c r="M10" s="49"/>
      <c r="AZ10" s="39"/>
      <c r="BA10" s="39"/>
      <c r="BB10" s="39"/>
    </row>
    <row r="11" spans="2:54" s="34" customFormat="1" ht="18.75" customHeight="1" x14ac:dyDescent="0.3">
      <c r="B11" s="49" t="s">
        <v>82</v>
      </c>
      <c r="C11" s="49"/>
      <c r="D11" s="42" t="s">
        <v>68</v>
      </c>
      <c r="E11" s="43"/>
      <c r="F11" s="43"/>
      <c r="G11" s="44"/>
      <c r="H11" s="47">
        <v>30</v>
      </c>
      <c r="I11" s="48"/>
      <c r="J11" s="47">
        <v>100</v>
      </c>
      <c r="K11" s="48"/>
      <c r="L11" s="47">
        <v>30</v>
      </c>
      <c r="M11" s="48"/>
      <c r="AZ11" s="39"/>
      <c r="BA11" s="39"/>
      <c r="BB11" s="39"/>
    </row>
    <row r="12" spans="2:54" s="34" customFormat="1" ht="18.75" customHeight="1" x14ac:dyDescent="0.3">
      <c r="B12" s="49"/>
      <c r="C12" s="49"/>
      <c r="D12" s="42" t="s">
        <v>83</v>
      </c>
      <c r="E12" s="43"/>
      <c r="F12" s="43"/>
      <c r="G12" s="44"/>
      <c r="H12" s="50">
        <f>IF($L$3=$AX$106,F130,$L$3)</f>
        <v>3.5</v>
      </c>
      <c r="I12" s="50"/>
      <c r="J12" s="50">
        <f>IF($L$3=$AX$106,H130,$L$3)</f>
        <v>6</v>
      </c>
      <c r="K12" s="50"/>
      <c r="L12" s="50">
        <f>IF($L$3=$AX$106,J130,$L$3)</f>
        <v>4</v>
      </c>
      <c r="M12" s="50"/>
      <c r="AZ12" s="39"/>
      <c r="BA12" s="39"/>
      <c r="BB12" s="39"/>
    </row>
    <row r="13" spans="2:54" s="34" customFormat="1" ht="18.75" x14ac:dyDescent="0.3">
      <c r="B13" s="49"/>
      <c r="C13" s="49"/>
      <c r="D13" s="42" t="s">
        <v>81</v>
      </c>
      <c r="E13" s="43"/>
      <c r="F13" s="43"/>
      <c r="G13" s="44"/>
      <c r="H13" s="50">
        <f>H12+1</f>
        <v>4.5</v>
      </c>
      <c r="I13" s="50"/>
      <c r="J13" s="50">
        <f>J12+30</f>
        <v>36</v>
      </c>
      <c r="K13" s="50"/>
      <c r="L13" s="50">
        <f>L12+1</f>
        <v>5</v>
      </c>
      <c r="M13" s="50"/>
      <c r="AZ13" s="39"/>
      <c r="BA13" s="39"/>
      <c r="BB13" s="39"/>
    </row>
    <row r="14" spans="2:54" s="34" customFormat="1" ht="18.75" x14ac:dyDescent="0.3">
      <c r="B14" s="49"/>
      <c r="C14" s="49"/>
      <c r="D14" s="69" t="s">
        <v>56</v>
      </c>
      <c r="E14" s="70"/>
      <c r="F14" s="70"/>
      <c r="G14" s="71"/>
      <c r="H14" s="45">
        <f>IF(H16=0,0,IF(L3=AX106,VLOOKUP(F130,'Calc-Ditch'!$A$6:$K$111,7,FALSE),VLOOKUP('Input and results'!$L$3,'Calc-Ditch'!$A$6:$K$111,7,FALSE)))</f>
        <v>9.1843249898034767</v>
      </c>
      <c r="I14" s="46"/>
      <c r="J14" s="45">
        <f>IF(H16=0,0,IF(L3=AX106,VLOOKUP(H130,'Calc-Pond'!$A$6:$K$111,7,FALSE),VLOOKUP('Input and results'!$L$3,'Calc-Pond'!$A$6:$L$111,7,FALSE)))</f>
        <v>4.8702888320220241</v>
      </c>
      <c r="K14" s="46"/>
      <c r="L14" s="45">
        <f>IF(H16=0,0,IF(L3=AX106,VLOOKUP(J130,'Calc-Stream'!$A$6:$K$111,7,FALSE),VLOOKUP('Input and results'!$L$3,'Calc-Stream'!$A$6:$L$111,7,FALSE)))</f>
        <v>7.8486781532288781</v>
      </c>
      <c r="M14" s="46"/>
      <c r="AZ14" s="39"/>
      <c r="BA14" s="39"/>
      <c r="BB14" s="39"/>
    </row>
    <row r="15" spans="2:54" s="34" customFormat="1" ht="18.75" x14ac:dyDescent="0.3">
      <c r="B15" s="49"/>
      <c r="C15" s="49"/>
      <c r="D15" s="69" t="s">
        <v>55</v>
      </c>
      <c r="E15" s="70"/>
      <c r="F15" s="70"/>
      <c r="G15" s="71"/>
      <c r="H15" s="45">
        <f>IF(H16=0,0,IF(L3=AX106,VLOOKUP(F130,'Calc-Ditch'!$A$6:$K$111,8,FALSE),VLOOKUP('Input and results'!$L$3,'Calc-Ditch'!$A$6:$K$111,8,FALSE)))</f>
        <v>6.8327434873607116</v>
      </c>
      <c r="I15" s="46"/>
      <c r="J15" s="45">
        <f>IF(H16=0,0,IF(L3=AX106,VLOOKUP(H130,'Calc-Pond'!$A$6:$K$111,8,FALSE),VLOOKUP('Input and results'!$L$3,'Calc-Pond'!$A$6:$L$111,8,FALSE)))</f>
        <v>0.24578651534224927</v>
      </c>
      <c r="K15" s="46"/>
      <c r="L15" s="45">
        <f>IF(H16=0,0,IF(L3=AX106,VLOOKUP(J130,'Calc-Stream'!$A$6:$K$111,8,FALSE),VLOOKUP('Input and results'!$L$3,'Calc-Stream'!$A$6:$L$111,8,FALSE)))</f>
        <v>6.0359151528125849</v>
      </c>
      <c r="M15" s="46"/>
      <c r="AZ15" s="39"/>
      <c r="BA15" s="39"/>
      <c r="BB15" s="39"/>
    </row>
    <row r="16" spans="2:54" s="34" customFormat="1" ht="18.75" customHeight="1" x14ac:dyDescent="0.3">
      <c r="B16" s="49"/>
      <c r="C16" s="49"/>
      <c r="D16" s="42" t="s">
        <v>67</v>
      </c>
      <c r="E16" s="43"/>
      <c r="F16" s="43"/>
      <c r="G16" s="44"/>
      <c r="H16" s="45">
        <f>IF(F3=AY135,0,IF(L3=AX106,VLOOKUP(F130,'Calc-Ditch'!$A$6:$K$111,11,FALSE),VLOOKUP('Input and results'!$L$3,'Calc-Ditch'!$A$6:$K$111,11,FALSE)))</f>
        <v>7.9015928275238387</v>
      </c>
      <c r="I16" s="46"/>
      <c r="J16" s="45">
        <f>IF(F3=AY135,0,IF(L3=AX106,VLOOKUP(H130,'Calc-Pond'!$A$6:$L$111,12,FALSE),VLOOKUP('Input and results'!$L$3,'Calc-Pond'!$A$6:$L$111,12,FALSE)))</f>
        <v>1.1978019635905297</v>
      </c>
      <c r="K16" s="46"/>
      <c r="L16" s="45">
        <f>IF(F3=AY135,0,IF(L3=AX106,VLOOKUP(J130,'Calc-Stream'!$A$6:$K$111,11,FALSE),VLOOKUP('Input and results'!$L$3,'Calc-Stream'!$A$6:$K$111,11,FALSE)))</f>
        <v>6.8690607623096831</v>
      </c>
      <c r="M16" s="46"/>
      <c r="AZ16" s="39"/>
      <c r="BA16" s="39"/>
      <c r="BB16" s="39"/>
    </row>
    <row r="17" spans="2:54" s="34" customFormat="1" ht="18.75" customHeight="1" x14ac:dyDescent="0.3">
      <c r="B17" s="49"/>
      <c r="C17" s="49"/>
      <c r="D17" s="72" t="s">
        <v>69</v>
      </c>
      <c r="E17" s="73"/>
      <c r="F17" s="73"/>
      <c r="G17" s="74"/>
      <c r="H17" s="45">
        <f>H16*$I$3/1000</f>
        <v>7.9015928275238387</v>
      </c>
      <c r="I17" s="46"/>
      <c r="J17" s="45">
        <f>J16*$I$3/1000</f>
        <v>1.1978019635905297</v>
      </c>
      <c r="K17" s="46"/>
      <c r="L17" s="45">
        <f>L16*$I$3/1000</f>
        <v>6.8690607623096831</v>
      </c>
      <c r="M17" s="46"/>
      <c r="AZ17" s="39"/>
      <c r="BA17" s="39"/>
      <c r="BB17" s="39"/>
    </row>
    <row r="106" spans="49:56" x14ac:dyDescent="0.25">
      <c r="AX106" s="29" t="s">
        <v>78</v>
      </c>
      <c r="AZ106" s="38" t="s">
        <v>75</v>
      </c>
      <c r="BA106" s="38" t="s">
        <v>74</v>
      </c>
      <c r="BB106" s="38" t="s">
        <v>73</v>
      </c>
    </row>
    <row r="107" spans="49:56" ht="25.5" x14ac:dyDescent="0.25">
      <c r="AW107" s="29">
        <v>0.75</v>
      </c>
      <c r="AX107" s="29">
        <v>0.75</v>
      </c>
      <c r="AY107" s="41" t="s">
        <v>22</v>
      </c>
      <c r="AZ107" s="38">
        <f>BB107+0.5</f>
        <v>1.5</v>
      </c>
      <c r="BA107" s="38">
        <f>BB107+2.5</f>
        <v>3.5</v>
      </c>
      <c r="BB107" s="38">
        <v>1</v>
      </c>
      <c r="BC107" s="41" t="s">
        <v>22</v>
      </c>
      <c r="BD107" s="40">
        <v>1</v>
      </c>
    </row>
    <row r="108" spans="49:56" ht="25.5" x14ac:dyDescent="0.25">
      <c r="AW108" s="29">
        <v>1</v>
      </c>
      <c r="AX108" s="29">
        <v>1</v>
      </c>
      <c r="AY108" s="41" t="s">
        <v>23</v>
      </c>
      <c r="AZ108" s="38">
        <f t="shared" ref="AZ108:AZ131" si="0">BB108+0.5</f>
        <v>1.5</v>
      </c>
      <c r="BA108" s="38">
        <f t="shared" ref="BA108:BA131" si="1">BB108+2.5</f>
        <v>3.5</v>
      </c>
      <c r="BB108" s="38">
        <v>1</v>
      </c>
      <c r="BC108" s="41" t="s">
        <v>23</v>
      </c>
      <c r="BD108" s="40">
        <v>2</v>
      </c>
    </row>
    <row r="109" spans="49:56" x14ac:dyDescent="0.25">
      <c r="AW109" s="29">
        <v>1.5</v>
      </c>
      <c r="AX109" s="29">
        <v>1.5</v>
      </c>
      <c r="AY109" s="41" t="s">
        <v>24</v>
      </c>
      <c r="AZ109" s="38">
        <f t="shared" si="0"/>
        <v>4</v>
      </c>
      <c r="BA109" s="38">
        <f t="shared" si="1"/>
        <v>6</v>
      </c>
      <c r="BB109" s="38">
        <v>3.5</v>
      </c>
      <c r="BC109" s="41" t="s">
        <v>24</v>
      </c>
      <c r="BD109" s="40">
        <v>3</v>
      </c>
    </row>
    <row r="110" spans="49:56" x14ac:dyDescent="0.25">
      <c r="AW110" s="29">
        <v>2</v>
      </c>
      <c r="AX110" s="29">
        <v>2</v>
      </c>
      <c r="AY110" s="41" t="s">
        <v>25</v>
      </c>
      <c r="AZ110" s="38">
        <f t="shared" si="0"/>
        <v>1.8</v>
      </c>
      <c r="BA110" s="38">
        <f t="shared" si="1"/>
        <v>3.8</v>
      </c>
      <c r="BB110" s="38">
        <v>1.3</v>
      </c>
      <c r="BC110" s="41" t="s">
        <v>25</v>
      </c>
      <c r="BD110" s="40">
        <v>4</v>
      </c>
    </row>
    <row r="111" spans="49:56" ht="25.5" x14ac:dyDescent="0.25">
      <c r="AW111" s="29">
        <v>2.5</v>
      </c>
      <c r="AX111" s="29">
        <v>2.5</v>
      </c>
      <c r="AY111" s="41" t="s">
        <v>26</v>
      </c>
      <c r="AZ111" s="38">
        <f t="shared" si="0"/>
        <v>1.8</v>
      </c>
      <c r="BA111" s="38">
        <f t="shared" si="1"/>
        <v>3.8</v>
      </c>
      <c r="BB111" s="38">
        <v>1.3</v>
      </c>
      <c r="BC111" s="41" t="s">
        <v>26</v>
      </c>
      <c r="BD111" s="40">
        <v>5</v>
      </c>
    </row>
    <row r="112" spans="49:56" ht="25.5" x14ac:dyDescent="0.25">
      <c r="AW112" s="29">
        <v>3</v>
      </c>
      <c r="AX112" s="29">
        <v>3</v>
      </c>
      <c r="AY112" s="41" t="s">
        <v>27</v>
      </c>
      <c r="AZ112" s="38">
        <f t="shared" si="0"/>
        <v>1.5</v>
      </c>
      <c r="BA112" s="38">
        <f t="shared" si="1"/>
        <v>3.5</v>
      </c>
      <c r="BB112" s="38">
        <v>1</v>
      </c>
      <c r="BC112" s="41" t="s">
        <v>27</v>
      </c>
      <c r="BD112" s="40">
        <v>6</v>
      </c>
    </row>
    <row r="113" spans="49:56" x14ac:dyDescent="0.25">
      <c r="AW113" s="29">
        <v>4</v>
      </c>
      <c r="AX113" s="29">
        <v>4</v>
      </c>
      <c r="AY113" s="41" t="s">
        <v>15</v>
      </c>
      <c r="AZ113" s="38">
        <f t="shared" si="0"/>
        <v>4</v>
      </c>
      <c r="BA113" s="38">
        <f t="shared" si="1"/>
        <v>6</v>
      </c>
      <c r="BB113" s="38">
        <v>3.5</v>
      </c>
      <c r="BC113" s="41" t="s">
        <v>15</v>
      </c>
      <c r="BD113" s="40">
        <v>7</v>
      </c>
    </row>
    <row r="114" spans="49:56" x14ac:dyDescent="0.25">
      <c r="AW114" s="29">
        <v>5</v>
      </c>
      <c r="AX114" s="29">
        <v>5</v>
      </c>
      <c r="AY114" s="41" t="s">
        <v>28</v>
      </c>
      <c r="AZ114" s="38">
        <f t="shared" si="0"/>
        <v>1.8</v>
      </c>
      <c r="BA114" s="38">
        <f t="shared" si="1"/>
        <v>3.8</v>
      </c>
      <c r="BB114" s="38">
        <v>1.3</v>
      </c>
      <c r="BC114" s="41" t="s">
        <v>28</v>
      </c>
      <c r="BD114" s="40" t="s">
        <v>64</v>
      </c>
    </row>
    <row r="115" spans="49:56" x14ac:dyDescent="0.25">
      <c r="AW115" s="29">
        <v>6</v>
      </c>
      <c r="AX115" s="29">
        <v>6</v>
      </c>
      <c r="AY115" s="41" t="s">
        <v>29</v>
      </c>
      <c r="AZ115" s="38">
        <f t="shared" si="0"/>
        <v>1.8</v>
      </c>
      <c r="BA115" s="38">
        <f t="shared" si="1"/>
        <v>3.8</v>
      </c>
      <c r="BB115" s="38">
        <v>1.3</v>
      </c>
      <c r="BC115" s="41" t="s">
        <v>29</v>
      </c>
      <c r="BD115" s="40"/>
    </row>
    <row r="116" spans="49:56" ht="38.25" x14ac:dyDescent="0.25">
      <c r="AW116" s="29">
        <v>7</v>
      </c>
      <c r="AX116" s="29">
        <v>7</v>
      </c>
      <c r="AY116" s="41" t="s">
        <v>30</v>
      </c>
      <c r="AZ116" s="38">
        <f t="shared" si="0"/>
        <v>1.5</v>
      </c>
      <c r="BA116" s="38">
        <f t="shared" si="1"/>
        <v>3.5</v>
      </c>
      <c r="BB116" s="38">
        <v>1</v>
      </c>
      <c r="BC116" s="41" t="s">
        <v>30</v>
      </c>
      <c r="BD116" s="40"/>
    </row>
    <row r="117" spans="49:56" ht="38.25" x14ac:dyDescent="0.25">
      <c r="AW117" s="29">
        <v>8</v>
      </c>
      <c r="AX117" s="29">
        <v>8</v>
      </c>
      <c r="AY117" s="41" t="s">
        <v>31</v>
      </c>
      <c r="AZ117" s="38">
        <f t="shared" si="0"/>
        <v>1.5</v>
      </c>
      <c r="BA117" s="38">
        <f t="shared" si="1"/>
        <v>3.5</v>
      </c>
      <c r="BB117" s="38">
        <v>1</v>
      </c>
      <c r="BC117" s="41" t="s">
        <v>31</v>
      </c>
      <c r="BD117" s="40"/>
    </row>
    <row r="118" spans="49:56" x14ac:dyDescent="0.25">
      <c r="AW118" s="29">
        <v>9</v>
      </c>
      <c r="AX118" s="29">
        <v>9</v>
      </c>
      <c r="AY118" s="41" t="s">
        <v>32</v>
      </c>
      <c r="AZ118" s="38">
        <f t="shared" si="0"/>
        <v>4</v>
      </c>
      <c r="BA118" s="38">
        <f t="shared" si="1"/>
        <v>6</v>
      </c>
      <c r="BB118" s="38">
        <v>3.5</v>
      </c>
      <c r="BC118" s="41" t="s">
        <v>32</v>
      </c>
      <c r="BD118" s="40"/>
    </row>
    <row r="119" spans="49:56" ht="51" x14ac:dyDescent="0.25">
      <c r="AW119" s="29">
        <v>10</v>
      </c>
      <c r="AX119" s="29">
        <v>10</v>
      </c>
      <c r="AY119" s="41" t="s">
        <v>33</v>
      </c>
      <c r="AZ119" s="38">
        <f t="shared" si="0"/>
        <v>4</v>
      </c>
      <c r="BA119" s="38">
        <f t="shared" si="1"/>
        <v>6</v>
      </c>
      <c r="BB119" s="38">
        <v>3.5</v>
      </c>
      <c r="BC119" s="41" t="s">
        <v>33</v>
      </c>
      <c r="BD119" s="40"/>
    </row>
    <row r="120" spans="49:56" ht="51" x14ac:dyDescent="0.25">
      <c r="AW120" s="29">
        <v>11</v>
      </c>
      <c r="AX120" s="29">
        <v>11</v>
      </c>
      <c r="AY120" s="41" t="s">
        <v>34</v>
      </c>
      <c r="AZ120" s="38">
        <f t="shared" si="0"/>
        <v>4</v>
      </c>
      <c r="BA120" s="38">
        <f t="shared" si="1"/>
        <v>6</v>
      </c>
      <c r="BB120" s="38">
        <v>3.5</v>
      </c>
      <c r="BC120" s="41" t="s">
        <v>34</v>
      </c>
      <c r="BD120" s="40"/>
    </row>
    <row r="121" spans="49:56" x14ac:dyDescent="0.25">
      <c r="AW121" s="29">
        <v>12</v>
      </c>
      <c r="AX121" s="29">
        <v>12</v>
      </c>
      <c r="AY121" s="41" t="s">
        <v>35</v>
      </c>
      <c r="AZ121" s="38">
        <f t="shared" si="0"/>
        <v>1.8</v>
      </c>
      <c r="BA121" s="38">
        <f t="shared" si="1"/>
        <v>3.8</v>
      </c>
      <c r="BB121" s="38">
        <v>1.3</v>
      </c>
      <c r="BC121" s="41" t="s">
        <v>35</v>
      </c>
      <c r="BD121" s="40"/>
    </row>
    <row r="122" spans="49:56" ht="25.5" x14ac:dyDescent="0.25">
      <c r="AW122" s="29">
        <v>13</v>
      </c>
      <c r="AX122" s="29">
        <v>13</v>
      </c>
      <c r="AY122" s="41" t="s">
        <v>36</v>
      </c>
      <c r="AZ122" s="38">
        <f t="shared" si="0"/>
        <v>1.8</v>
      </c>
      <c r="BA122" s="38">
        <f t="shared" si="1"/>
        <v>3.8</v>
      </c>
      <c r="BB122" s="38">
        <v>1.3</v>
      </c>
      <c r="BC122" s="41" t="s">
        <v>36</v>
      </c>
      <c r="BD122" s="40"/>
    </row>
    <row r="123" spans="49:56" ht="25.5" x14ac:dyDescent="0.25">
      <c r="AW123" s="29">
        <v>14</v>
      </c>
      <c r="AX123" s="29">
        <v>14</v>
      </c>
      <c r="AY123" s="41" t="s">
        <v>37</v>
      </c>
      <c r="AZ123" s="38">
        <f t="shared" si="0"/>
        <v>1.8</v>
      </c>
      <c r="BA123" s="38">
        <f t="shared" si="1"/>
        <v>3.8</v>
      </c>
      <c r="BB123" s="38">
        <v>1.3</v>
      </c>
      <c r="BC123" s="41" t="s">
        <v>37</v>
      </c>
      <c r="BD123" s="40"/>
    </row>
    <row r="124" spans="49:56" x14ac:dyDescent="0.25">
      <c r="AW124" s="29">
        <v>15</v>
      </c>
      <c r="AX124" s="29">
        <v>15</v>
      </c>
      <c r="AY124" s="41" t="s">
        <v>38</v>
      </c>
      <c r="AZ124" s="38">
        <f t="shared" si="0"/>
        <v>1.8</v>
      </c>
      <c r="BA124" s="38">
        <f t="shared" si="1"/>
        <v>3.8</v>
      </c>
      <c r="BB124" s="38">
        <v>1.3</v>
      </c>
      <c r="BC124" s="41" t="s">
        <v>38</v>
      </c>
      <c r="BD124" s="40"/>
    </row>
    <row r="125" spans="49:56" x14ac:dyDescent="0.25">
      <c r="AW125" s="29">
        <v>16</v>
      </c>
      <c r="AX125" s="29">
        <v>16</v>
      </c>
      <c r="AY125" s="41" t="s">
        <v>39</v>
      </c>
      <c r="AZ125" s="38">
        <f t="shared" si="0"/>
        <v>2</v>
      </c>
      <c r="BA125" s="38">
        <f t="shared" si="1"/>
        <v>4</v>
      </c>
      <c r="BB125" s="38">
        <v>1.5</v>
      </c>
      <c r="BC125" s="41" t="s">
        <v>39</v>
      </c>
      <c r="BD125" s="40"/>
    </row>
    <row r="126" spans="49:56" ht="25.5" x14ac:dyDescent="0.25">
      <c r="AW126" s="29">
        <v>17</v>
      </c>
      <c r="AX126" s="29">
        <v>17</v>
      </c>
      <c r="AY126" s="41" t="s">
        <v>40</v>
      </c>
      <c r="AZ126" s="38">
        <f t="shared" si="0"/>
        <v>1.5</v>
      </c>
      <c r="BA126" s="38">
        <f t="shared" si="1"/>
        <v>3.5</v>
      </c>
      <c r="BB126" s="38">
        <v>1</v>
      </c>
      <c r="BC126" s="41" t="s">
        <v>40</v>
      </c>
      <c r="BD126" s="40"/>
    </row>
    <row r="127" spans="49:56" ht="38.25" x14ac:dyDescent="0.25">
      <c r="AW127" s="29">
        <v>18</v>
      </c>
      <c r="AX127" s="29">
        <v>18</v>
      </c>
      <c r="AY127" s="41" t="s">
        <v>41</v>
      </c>
      <c r="AZ127" s="38">
        <f t="shared" si="0"/>
        <v>1.5</v>
      </c>
      <c r="BA127" s="38">
        <f t="shared" si="1"/>
        <v>3.5</v>
      </c>
      <c r="BB127" s="38">
        <v>1</v>
      </c>
      <c r="BC127" s="41" t="s">
        <v>41</v>
      </c>
      <c r="BD127" s="40"/>
    </row>
    <row r="128" spans="49:56" ht="25.5" x14ac:dyDescent="0.25">
      <c r="AW128" s="29">
        <v>19</v>
      </c>
      <c r="AX128" s="29">
        <v>19</v>
      </c>
      <c r="AY128" s="41" t="s">
        <v>42</v>
      </c>
      <c r="AZ128" s="38">
        <f t="shared" si="0"/>
        <v>1.5</v>
      </c>
      <c r="BA128" s="38">
        <f t="shared" si="1"/>
        <v>3.5</v>
      </c>
      <c r="BB128" s="38">
        <v>1</v>
      </c>
      <c r="BC128" s="41" t="s">
        <v>42</v>
      </c>
      <c r="BD128" s="40"/>
    </row>
    <row r="129" spans="2:56" ht="25.5" x14ac:dyDescent="0.25">
      <c r="AW129" s="29">
        <v>20</v>
      </c>
      <c r="AX129" s="29">
        <v>20</v>
      </c>
      <c r="AY129" s="41" t="s">
        <v>43</v>
      </c>
      <c r="AZ129" s="38">
        <f t="shared" si="0"/>
        <v>1.5</v>
      </c>
      <c r="BA129" s="38">
        <f t="shared" si="1"/>
        <v>3.5</v>
      </c>
      <c r="BB129" s="38">
        <v>1</v>
      </c>
      <c r="BC129" s="41" t="s">
        <v>43</v>
      </c>
      <c r="BD129" s="40"/>
    </row>
    <row r="130" spans="2:56" ht="38.25" x14ac:dyDescent="0.25">
      <c r="B130" s="66" t="s">
        <v>79</v>
      </c>
      <c r="C130" s="66"/>
      <c r="D130" s="66"/>
      <c r="E130" s="66"/>
      <c r="F130" s="68">
        <f>VLOOKUP(F3,AY107:BB131,4,FALSE)</f>
        <v>3.5</v>
      </c>
      <c r="G130" s="68"/>
      <c r="H130" s="68">
        <f>VLOOKUP(F3,AY107:BB131,3,FALSE)</f>
        <v>6</v>
      </c>
      <c r="I130" s="68"/>
      <c r="J130" s="68">
        <f>VLOOKUP(F3,AY107:BB131,2,FALSE)</f>
        <v>4</v>
      </c>
      <c r="K130" s="68"/>
      <c r="AW130" s="29">
        <v>21</v>
      </c>
      <c r="AX130" s="29">
        <v>21</v>
      </c>
      <c r="AY130" s="41" t="s">
        <v>44</v>
      </c>
      <c r="AZ130" s="38">
        <f t="shared" si="0"/>
        <v>4</v>
      </c>
      <c r="BA130" s="38">
        <f t="shared" si="1"/>
        <v>6</v>
      </c>
      <c r="BB130" s="38">
        <v>3.5</v>
      </c>
      <c r="BC130" s="41" t="s">
        <v>44</v>
      </c>
      <c r="BD130" s="40"/>
    </row>
    <row r="131" spans="2:56" ht="38.25" x14ac:dyDescent="0.25">
      <c r="B131" s="66" t="s">
        <v>80</v>
      </c>
      <c r="C131" s="66"/>
      <c r="D131" s="66"/>
      <c r="E131" s="66"/>
      <c r="F131" s="68">
        <f>F130+1</f>
        <v>4.5</v>
      </c>
      <c r="G131" s="68"/>
      <c r="H131" s="68">
        <f>H130+30</f>
        <v>36</v>
      </c>
      <c r="I131" s="68"/>
      <c r="J131" s="68">
        <f>J130+1</f>
        <v>5</v>
      </c>
      <c r="K131" s="68"/>
      <c r="AW131" s="29">
        <v>22</v>
      </c>
      <c r="AX131" s="29">
        <v>22</v>
      </c>
      <c r="AY131" s="41" t="s">
        <v>45</v>
      </c>
      <c r="AZ131" s="38">
        <f t="shared" si="0"/>
        <v>4</v>
      </c>
      <c r="BA131" s="38">
        <f t="shared" si="1"/>
        <v>6</v>
      </c>
      <c r="BB131" s="38">
        <v>3.5</v>
      </c>
      <c r="BC131" s="41" t="s">
        <v>45</v>
      </c>
      <c r="BD131" s="40"/>
    </row>
    <row r="132" spans="2:56" ht="25.5" x14ac:dyDescent="0.25">
      <c r="AW132" s="29">
        <v>23</v>
      </c>
      <c r="AX132" s="29">
        <v>23</v>
      </c>
      <c r="AY132" s="41" t="s">
        <v>46</v>
      </c>
      <c r="BC132" s="41" t="s">
        <v>46</v>
      </c>
      <c r="BD132" s="40"/>
    </row>
    <row r="133" spans="2:56" ht="51" x14ac:dyDescent="0.25">
      <c r="AW133" s="29">
        <v>24</v>
      </c>
      <c r="AX133" s="29">
        <v>24</v>
      </c>
      <c r="AY133" s="41" t="s">
        <v>47</v>
      </c>
      <c r="BC133" s="41" t="s">
        <v>47</v>
      </c>
      <c r="BD133" s="40"/>
    </row>
    <row r="134" spans="2:56" ht="51" x14ac:dyDescent="0.25">
      <c r="B134" s="29">
        <f>IF(L3=AX106,-1,1)</f>
        <v>-1</v>
      </c>
      <c r="C134" s="29">
        <f>IF(F3=AY132,0,IF(F3=AY133,0,IF(F3=AY134,0,IF(F3=AY135,0,1))))</f>
        <v>1</v>
      </c>
      <c r="D134" s="29">
        <f>B134+C134</f>
        <v>0</v>
      </c>
      <c r="AW134" s="29">
        <v>25</v>
      </c>
      <c r="AX134" s="29">
        <v>25</v>
      </c>
      <c r="AY134" s="41" t="s">
        <v>48</v>
      </c>
      <c r="BC134" s="41" t="s">
        <v>48</v>
      </c>
      <c r="BD134" s="40"/>
    </row>
    <row r="135" spans="2:56" ht="51" x14ac:dyDescent="0.25">
      <c r="AW135" s="29">
        <v>26</v>
      </c>
      <c r="AX135" s="29">
        <v>26</v>
      </c>
      <c r="AY135" s="41" t="s">
        <v>21</v>
      </c>
      <c r="BC135" s="41" t="s">
        <v>21</v>
      </c>
      <c r="BD135" s="40"/>
    </row>
    <row r="136" spans="2:56" x14ac:dyDescent="0.25">
      <c r="AW136" s="29">
        <v>27</v>
      </c>
      <c r="AX136" s="29">
        <v>27</v>
      </c>
      <c r="BC136" s="29" t="s">
        <v>78</v>
      </c>
    </row>
    <row r="137" spans="2:56" x14ac:dyDescent="0.25">
      <c r="AW137" s="29">
        <v>28</v>
      </c>
      <c r="AX137" s="29">
        <v>28</v>
      </c>
    </row>
    <row r="138" spans="2:56" x14ac:dyDescent="0.25">
      <c r="AW138" s="29">
        <v>29</v>
      </c>
      <c r="AX138" s="29">
        <v>29</v>
      </c>
      <c r="AZ138" s="38">
        <f>VLOOKUP($F$3,$AY107:$BB131,2,FALSE)</f>
        <v>4</v>
      </c>
      <c r="BA138" s="38">
        <f>VLOOKUP($F$3,$AY107:$BB131,3,FALSE)</f>
        <v>6</v>
      </c>
      <c r="BB138" s="38">
        <f>VLOOKUP($F$3,$AY107:$BB131,4,FALSE)</f>
        <v>3.5</v>
      </c>
    </row>
    <row r="139" spans="2:56" x14ac:dyDescent="0.25">
      <c r="AW139" s="29">
        <v>30</v>
      </c>
      <c r="AX139" s="29">
        <v>30</v>
      </c>
    </row>
    <row r="140" spans="2:56" x14ac:dyDescent="0.25">
      <c r="AW140" s="29">
        <v>31</v>
      </c>
      <c r="AX140" s="29">
        <v>31</v>
      </c>
    </row>
    <row r="141" spans="2:56" x14ac:dyDescent="0.25">
      <c r="AW141" s="29">
        <v>32</v>
      </c>
      <c r="AX141" s="29">
        <v>32</v>
      </c>
    </row>
    <row r="142" spans="2:56" x14ac:dyDescent="0.25">
      <c r="AW142" s="29">
        <v>33</v>
      </c>
      <c r="AX142" s="29">
        <v>33</v>
      </c>
    </row>
    <row r="143" spans="2:56" x14ac:dyDescent="0.25">
      <c r="AW143" s="29">
        <v>34</v>
      </c>
      <c r="AX143" s="29">
        <v>34</v>
      </c>
    </row>
    <row r="144" spans="2:56" x14ac:dyDescent="0.25">
      <c r="AW144" s="29">
        <v>35</v>
      </c>
      <c r="AX144" s="29">
        <v>35</v>
      </c>
    </row>
    <row r="145" spans="49:50" x14ac:dyDescent="0.25">
      <c r="AW145" s="29">
        <v>36</v>
      </c>
      <c r="AX145" s="29">
        <v>36</v>
      </c>
    </row>
    <row r="146" spans="49:50" x14ac:dyDescent="0.25">
      <c r="AW146" s="29">
        <v>37</v>
      </c>
      <c r="AX146" s="29">
        <v>37</v>
      </c>
    </row>
    <row r="147" spans="49:50" x14ac:dyDescent="0.25">
      <c r="AW147" s="29">
        <v>38</v>
      </c>
      <c r="AX147" s="29">
        <v>38</v>
      </c>
    </row>
    <row r="148" spans="49:50" x14ac:dyDescent="0.25">
      <c r="AW148" s="29">
        <v>39</v>
      </c>
      <c r="AX148" s="29">
        <v>39</v>
      </c>
    </row>
    <row r="149" spans="49:50" x14ac:dyDescent="0.25">
      <c r="AW149" s="29">
        <v>40</v>
      </c>
      <c r="AX149" s="29">
        <v>40</v>
      </c>
    </row>
    <row r="150" spans="49:50" x14ac:dyDescent="0.25">
      <c r="AW150" s="29">
        <v>41</v>
      </c>
      <c r="AX150" s="29">
        <v>41</v>
      </c>
    </row>
    <row r="151" spans="49:50" x14ac:dyDescent="0.25">
      <c r="AW151" s="29">
        <v>42</v>
      </c>
      <c r="AX151" s="29">
        <v>42</v>
      </c>
    </row>
    <row r="152" spans="49:50" x14ac:dyDescent="0.25">
      <c r="AW152" s="29">
        <v>43</v>
      </c>
      <c r="AX152" s="29">
        <v>43</v>
      </c>
    </row>
    <row r="153" spans="49:50" x14ac:dyDescent="0.25">
      <c r="AW153" s="29">
        <v>44</v>
      </c>
      <c r="AX153" s="29">
        <v>44</v>
      </c>
    </row>
    <row r="154" spans="49:50" x14ac:dyDescent="0.25">
      <c r="AW154" s="29">
        <v>45</v>
      </c>
      <c r="AX154" s="29">
        <v>45</v>
      </c>
    </row>
    <row r="155" spans="49:50" x14ac:dyDescent="0.25">
      <c r="AW155" s="29">
        <v>46</v>
      </c>
      <c r="AX155" s="29">
        <v>46</v>
      </c>
    </row>
    <row r="156" spans="49:50" x14ac:dyDescent="0.25">
      <c r="AW156" s="29">
        <v>47</v>
      </c>
      <c r="AX156" s="29">
        <v>47</v>
      </c>
    </row>
    <row r="157" spans="49:50" x14ac:dyDescent="0.25">
      <c r="AW157" s="29">
        <v>48</v>
      </c>
      <c r="AX157" s="29">
        <v>48</v>
      </c>
    </row>
    <row r="158" spans="49:50" x14ac:dyDescent="0.25">
      <c r="AW158" s="29">
        <v>49</v>
      </c>
      <c r="AX158" s="29">
        <v>49</v>
      </c>
    </row>
    <row r="159" spans="49:50" x14ac:dyDescent="0.25">
      <c r="AW159" s="29">
        <v>50</v>
      </c>
      <c r="AX159" s="29">
        <v>50</v>
      </c>
    </row>
    <row r="160" spans="49:50" x14ac:dyDescent="0.25">
      <c r="AW160" s="29">
        <v>51</v>
      </c>
      <c r="AX160" s="29">
        <v>51</v>
      </c>
    </row>
    <row r="161" spans="49:50" x14ac:dyDescent="0.25">
      <c r="AW161" s="29">
        <v>52</v>
      </c>
      <c r="AX161" s="29">
        <v>52</v>
      </c>
    </row>
    <row r="162" spans="49:50" x14ac:dyDescent="0.25">
      <c r="AW162" s="29">
        <v>53</v>
      </c>
      <c r="AX162" s="29">
        <v>53</v>
      </c>
    </row>
    <row r="163" spans="49:50" x14ac:dyDescent="0.25">
      <c r="AW163" s="29">
        <v>54</v>
      </c>
      <c r="AX163" s="29">
        <v>54</v>
      </c>
    </row>
    <row r="164" spans="49:50" x14ac:dyDescent="0.25">
      <c r="AW164" s="29">
        <v>55</v>
      </c>
      <c r="AX164" s="29">
        <v>55</v>
      </c>
    </row>
    <row r="165" spans="49:50" x14ac:dyDescent="0.25">
      <c r="AW165" s="29">
        <v>56</v>
      </c>
      <c r="AX165" s="29">
        <v>56</v>
      </c>
    </row>
    <row r="166" spans="49:50" x14ac:dyDescent="0.25">
      <c r="AW166" s="29">
        <v>57</v>
      </c>
      <c r="AX166" s="29">
        <v>57</v>
      </c>
    </row>
    <row r="167" spans="49:50" x14ac:dyDescent="0.25">
      <c r="AW167" s="29">
        <v>58</v>
      </c>
      <c r="AX167" s="29">
        <v>58</v>
      </c>
    </row>
    <row r="168" spans="49:50" x14ac:dyDescent="0.25">
      <c r="AW168" s="29">
        <v>59</v>
      </c>
      <c r="AX168" s="29">
        <v>59</v>
      </c>
    </row>
    <row r="169" spans="49:50" x14ac:dyDescent="0.25">
      <c r="AW169" s="29">
        <v>60</v>
      </c>
      <c r="AX169" s="29">
        <v>60</v>
      </c>
    </row>
    <row r="170" spans="49:50" x14ac:dyDescent="0.25">
      <c r="AW170" s="29">
        <v>61</v>
      </c>
      <c r="AX170" s="29">
        <v>61</v>
      </c>
    </row>
    <row r="171" spans="49:50" x14ac:dyDescent="0.25">
      <c r="AW171" s="29">
        <v>62</v>
      </c>
      <c r="AX171" s="29">
        <v>62</v>
      </c>
    </row>
    <row r="172" spans="49:50" x14ac:dyDescent="0.25">
      <c r="AW172" s="29">
        <v>63</v>
      </c>
      <c r="AX172" s="29">
        <v>63</v>
      </c>
    </row>
    <row r="173" spans="49:50" x14ac:dyDescent="0.25">
      <c r="AW173" s="29">
        <v>64</v>
      </c>
      <c r="AX173" s="29">
        <v>64</v>
      </c>
    </row>
    <row r="174" spans="49:50" x14ac:dyDescent="0.25">
      <c r="AW174" s="29">
        <v>65</v>
      </c>
      <c r="AX174" s="29">
        <v>65</v>
      </c>
    </row>
    <row r="175" spans="49:50" x14ac:dyDescent="0.25">
      <c r="AW175" s="29">
        <v>66</v>
      </c>
      <c r="AX175" s="29">
        <v>66</v>
      </c>
    </row>
    <row r="176" spans="49:50" x14ac:dyDescent="0.25">
      <c r="AW176" s="29">
        <v>67</v>
      </c>
      <c r="AX176" s="29">
        <v>67</v>
      </c>
    </row>
    <row r="177" spans="49:50" x14ac:dyDescent="0.25">
      <c r="AW177" s="29">
        <v>68</v>
      </c>
      <c r="AX177" s="29">
        <v>68</v>
      </c>
    </row>
    <row r="178" spans="49:50" x14ac:dyDescent="0.25">
      <c r="AW178" s="29">
        <v>69</v>
      </c>
      <c r="AX178" s="29">
        <v>69</v>
      </c>
    </row>
    <row r="179" spans="49:50" x14ac:dyDescent="0.25">
      <c r="AW179" s="29">
        <v>70</v>
      </c>
      <c r="AX179" s="29">
        <v>70</v>
      </c>
    </row>
    <row r="180" spans="49:50" x14ac:dyDescent="0.25">
      <c r="AW180" s="29">
        <v>71</v>
      </c>
      <c r="AX180" s="29">
        <v>71</v>
      </c>
    </row>
    <row r="181" spans="49:50" x14ac:dyDescent="0.25">
      <c r="AW181" s="29">
        <v>72</v>
      </c>
      <c r="AX181" s="29">
        <v>72</v>
      </c>
    </row>
    <row r="182" spans="49:50" x14ac:dyDescent="0.25">
      <c r="AW182" s="29">
        <v>73</v>
      </c>
      <c r="AX182" s="29">
        <v>73</v>
      </c>
    </row>
    <row r="183" spans="49:50" x14ac:dyDescent="0.25">
      <c r="AW183" s="29">
        <v>74</v>
      </c>
      <c r="AX183" s="29">
        <v>74</v>
      </c>
    </row>
    <row r="184" spans="49:50" x14ac:dyDescent="0.25">
      <c r="AW184" s="29">
        <v>75</v>
      </c>
      <c r="AX184" s="29">
        <v>75</v>
      </c>
    </row>
    <row r="185" spans="49:50" x14ac:dyDescent="0.25">
      <c r="AW185" s="29">
        <v>76</v>
      </c>
      <c r="AX185" s="29">
        <v>76</v>
      </c>
    </row>
    <row r="186" spans="49:50" x14ac:dyDescent="0.25">
      <c r="AW186" s="29">
        <v>77</v>
      </c>
      <c r="AX186" s="29">
        <v>77</v>
      </c>
    </row>
    <row r="187" spans="49:50" x14ac:dyDescent="0.25">
      <c r="AW187" s="29">
        <v>78</v>
      </c>
      <c r="AX187" s="29">
        <v>78</v>
      </c>
    </row>
    <row r="188" spans="49:50" x14ac:dyDescent="0.25">
      <c r="AW188" s="29">
        <v>79</v>
      </c>
      <c r="AX188" s="29">
        <v>79</v>
      </c>
    </row>
    <row r="189" spans="49:50" x14ac:dyDescent="0.25">
      <c r="AW189" s="29">
        <v>80</v>
      </c>
      <c r="AX189" s="29">
        <v>80</v>
      </c>
    </row>
    <row r="190" spans="49:50" x14ac:dyDescent="0.25">
      <c r="AW190" s="29">
        <v>81</v>
      </c>
      <c r="AX190" s="29">
        <v>81</v>
      </c>
    </row>
    <row r="191" spans="49:50" x14ac:dyDescent="0.25">
      <c r="AW191" s="29">
        <v>82</v>
      </c>
      <c r="AX191" s="29">
        <v>82</v>
      </c>
    </row>
    <row r="192" spans="49:50" x14ac:dyDescent="0.25">
      <c r="AW192" s="29">
        <v>83</v>
      </c>
      <c r="AX192" s="29">
        <v>83</v>
      </c>
    </row>
    <row r="193" spans="49:50" x14ac:dyDescent="0.25">
      <c r="AW193" s="29">
        <v>84</v>
      </c>
      <c r="AX193" s="29">
        <v>84</v>
      </c>
    </row>
    <row r="194" spans="49:50" x14ac:dyDescent="0.25">
      <c r="AW194" s="29">
        <v>85</v>
      </c>
      <c r="AX194" s="29">
        <v>85</v>
      </c>
    </row>
    <row r="195" spans="49:50" x14ac:dyDescent="0.25">
      <c r="AW195" s="29">
        <v>86</v>
      </c>
      <c r="AX195" s="29">
        <v>86</v>
      </c>
    </row>
    <row r="196" spans="49:50" x14ac:dyDescent="0.25">
      <c r="AW196" s="29">
        <v>87</v>
      </c>
      <c r="AX196" s="29">
        <v>87</v>
      </c>
    </row>
    <row r="197" spans="49:50" x14ac:dyDescent="0.25">
      <c r="AW197" s="29">
        <v>88</v>
      </c>
      <c r="AX197" s="29">
        <v>88</v>
      </c>
    </row>
    <row r="198" spans="49:50" x14ac:dyDescent="0.25">
      <c r="AW198" s="29">
        <v>89</v>
      </c>
      <c r="AX198" s="29">
        <v>89</v>
      </c>
    </row>
    <row r="199" spans="49:50" x14ac:dyDescent="0.25">
      <c r="AW199" s="29">
        <v>90</v>
      </c>
      <c r="AX199" s="29">
        <v>90</v>
      </c>
    </row>
    <row r="200" spans="49:50" x14ac:dyDescent="0.25">
      <c r="AW200" s="29">
        <v>91</v>
      </c>
      <c r="AX200" s="29">
        <v>91</v>
      </c>
    </row>
    <row r="201" spans="49:50" x14ac:dyDescent="0.25">
      <c r="AW201" s="29">
        <v>92</v>
      </c>
      <c r="AX201" s="29">
        <v>92</v>
      </c>
    </row>
    <row r="202" spans="49:50" x14ac:dyDescent="0.25">
      <c r="AW202" s="29">
        <v>93</v>
      </c>
      <c r="AX202" s="29">
        <v>93</v>
      </c>
    </row>
    <row r="203" spans="49:50" x14ac:dyDescent="0.25">
      <c r="AW203" s="29">
        <v>94</v>
      </c>
      <c r="AX203" s="29">
        <v>94</v>
      </c>
    </row>
    <row r="204" spans="49:50" x14ac:dyDescent="0.25">
      <c r="AW204" s="29">
        <v>95</v>
      </c>
      <c r="AX204" s="29">
        <v>95</v>
      </c>
    </row>
    <row r="205" spans="49:50" x14ac:dyDescent="0.25">
      <c r="AW205" s="29">
        <v>96</v>
      </c>
      <c r="AX205" s="29">
        <v>96</v>
      </c>
    </row>
    <row r="206" spans="49:50" x14ac:dyDescent="0.25">
      <c r="AW206" s="29">
        <v>97</v>
      </c>
      <c r="AX206" s="29">
        <v>97</v>
      </c>
    </row>
    <row r="207" spans="49:50" x14ac:dyDescent="0.25">
      <c r="AW207" s="29">
        <v>98</v>
      </c>
      <c r="AX207" s="29">
        <v>98</v>
      </c>
    </row>
    <row r="208" spans="49:50" x14ac:dyDescent="0.25">
      <c r="AW208" s="29">
        <v>99</v>
      </c>
      <c r="AX208" s="29">
        <v>99</v>
      </c>
    </row>
    <row r="209" spans="49:50" x14ac:dyDescent="0.25">
      <c r="AW209" s="29">
        <v>100</v>
      </c>
      <c r="AX209" s="29">
        <v>100</v>
      </c>
    </row>
  </sheetData>
  <mergeCells count="56">
    <mergeCell ref="L3:M4"/>
    <mergeCell ref="I2:J2"/>
    <mergeCell ref="I3:J4"/>
    <mergeCell ref="H6:J6"/>
    <mergeCell ref="H7:J8"/>
    <mergeCell ref="F2:G2"/>
    <mergeCell ref="F3:G4"/>
    <mergeCell ref="J131:K131"/>
    <mergeCell ref="H11:I11"/>
    <mergeCell ref="H16:I16"/>
    <mergeCell ref="J11:K11"/>
    <mergeCell ref="J16:K16"/>
    <mergeCell ref="J15:K15"/>
    <mergeCell ref="H130:I130"/>
    <mergeCell ref="J17:K17"/>
    <mergeCell ref="H12:I12"/>
    <mergeCell ref="J130:K130"/>
    <mergeCell ref="H13:I13"/>
    <mergeCell ref="J12:K12"/>
    <mergeCell ref="J13:K13"/>
    <mergeCell ref="D12:G12"/>
    <mergeCell ref="K3:K4"/>
    <mergeCell ref="L2:M2"/>
    <mergeCell ref="B131:E131"/>
    <mergeCell ref="H3:H4"/>
    <mergeCell ref="B2:E4"/>
    <mergeCell ref="H10:I10"/>
    <mergeCell ref="H15:I15"/>
    <mergeCell ref="H17:I17"/>
    <mergeCell ref="F131:G131"/>
    <mergeCell ref="H131:I131"/>
    <mergeCell ref="F130:G130"/>
    <mergeCell ref="B130:E130"/>
    <mergeCell ref="B11:C17"/>
    <mergeCell ref="D16:G16"/>
    <mergeCell ref="D15:G15"/>
    <mergeCell ref="D17:G17"/>
    <mergeCell ref="B7:D8"/>
    <mergeCell ref="E7:G8"/>
    <mergeCell ref="E6:G6"/>
    <mergeCell ref="D11:G11"/>
    <mergeCell ref="L10:M10"/>
    <mergeCell ref="K6:M6"/>
    <mergeCell ref="K7:M8"/>
    <mergeCell ref="D13:G13"/>
    <mergeCell ref="L15:M15"/>
    <mergeCell ref="L17:M17"/>
    <mergeCell ref="L11:M11"/>
    <mergeCell ref="J10:K10"/>
    <mergeCell ref="L12:M12"/>
    <mergeCell ref="L13:M13"/>
    <mergeCell ref="L16:M16"/>
    <mergeCell ref="J14:K14"/>
    <mergeCell ref="L14:M14"/>
    <mergeCell ref="D14:G14"/>
    <mergeCell ref="H14:I14"/>
  </mergeCells>
  <conditionalFormatting sqref="D134">
    <cfRule type="expression" dxfId="1" priority="4">
      <formula>"$D$135&lt;0"</formula>
    </cfRule>
  </conditionalFormatting>
  <conditionalFormatting sqref="L3:M4">
    <cfRule type="expression" dxfId="0" priority="3">
      <formula>$D$134&lt;0</formula>
    </cfRule>
  </conditionalFormatting>
  <dataValidations count="4">
    <dataValidation type="list" allowBlank="1" showInputMessage="1" showErrorMessage="1" sqref="F3">
      <formula1>$BC$107:$BC$135</formula1>
    </dataValidation>
    <dataValidation type="list" allowBlank="1" showInputMessage="1" showErrorMessage="1" sqref="H3">
      <formula1>$BD$107:$BD$114</formula1>
    </dataValidation>
    <dataValidation type="whole" allowBlank="1" showInputMessage="1" showErrorMessage="1" sqref="K3">
      <formula1>0</formula1>
      <formula2>100</formula2>
    </dataValidation>
    <dataValidation type="list" allowBlank="1" showInputMessage="1" showErrorMessage="1" sqref="L3">
      <formula1>IF($F$3=$AY$132,NOFOCUS,IF($F$3=$AY$133,NOFOCUS,IF($F$3=$AY$134,NOFOCUS,IF($F$3=$AY$135,NOFOCUS,FOCUS))))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workbookViewId="0">
      <selection activeCell="O2" sqref="O2:O4"/>
    </sheetView>
  </sheetViews>
  <sheetFormatPr defaultRowHeight="15" x14ac:dyDescent="0.25"/>
  <cols>
    <col min="1" max="27" width="9.28515625" customWidth="1"/>
  </cols>
  <sheetData>
    <row r="1" spans="1:27" ht="15.75" thickBot="1" x14ac:dyDescent="0.3">
      <c r="A1" s="19" t="s">
        <v>1</v>
      </c>
      <c r="B1" s="19" t="s">
        <v>2</v>
      </c>
      <c r="C1" s="19" t="s">
        <v>3</v>
      </c>
      <c r="D1" s="19" t="s">
        <v>4</v>
      </c>
      <c r="E1" s="23"/>
      <c r="F1" s="23"/>
      <c r="G1" s="23"/>
      <c r="H1" s="23"/>
      <c r="K1" s="19" t="s">
        <v>5</v>
      </c>
    </row>
    <row r="2" spans="1:27" ht="15" customHeight="1" x14ac:dyDescent="0.25">
      <c r="A2" s="1">
        <f>IF($I$202=$O$5,W5,IF($I$202=$O$14,W14,IF($I$202=$O$22,W22,IF($I$202=$O$30,W30,IF($I$202=$O$38,W38,IF($I$202=$O$46,W46,IF($I$202=$O$54,W54)))))))</f>
        <v>40.119999999999997</v>
      </c>
      <c r="B2" s="1">
        <f>IF($I$202=$O$5,X5,IF($I$202=$O$14,X14,IF($I$202=$O$22,X22,IF($I$202=$O$30,X30,IF($I$202=$O$38,X38,IF($I$202=$O$46,X46,IF($I$202=$O$54,X54)))))))</f>
        <v>-1.1769000000000001</v>
      </c>
      <c r="C2" s="1">
        <f>IF($I$202=$O$5,Y5,IF($I$202=$O$14,Y14,IF($I$202=$O$22,Y22,IF($I$202=$O$30,Y30,IF($I$202=$O$38,Y38,IF($I$202=$O$46,Y46,IF($I$202=$O$54,Y54)))))))</f>
        <v>247.78</v>
      </c>
      <c r="D2" s="1">
        <f>IF($I$202=$O$5,Z5,IF($I$202=$O$14,Z14,IF($I$202=$O$22,Z22,IF($I$202=$O$30,Z30,IF($I$202=$O$38,Z38,IF($I$202=$O$46,Z46,IF($I$202=$O$54,Z54)))))))</f>
        <v>-1.9298999999999999</v>
      </c>
      <c r="E2" s="21"/>
      <c r="F2" s="21"/>
      <c r="G2" s="21"/>
      <c r="H2" s="21"/>
      <c r="K2" s="1">
        <f>IF($I$202=$O$5,AA5,IF($I$202=$O$14,AA14,IF($I$202=$O$22,AA22,IF($I$202=$O$30,AA30,IF($I$202=$O$38,AA38,IF($I$202=$O$46,AA46,IF($I$202=$O$54,AA54)))))))</f>
        <v>11.2</v>
      </c>
      <c r="O2" s="35"/>
      <c r="P2" s="5" t="s">
        <v>9</v>
      </c>
      <c r="Q2" s="5"/>
      <c r="R2" s="81"/>
      <c r="S2" s="82"/>
      <c r="T2" s="81"/>
      <c r="U2" s="82"/>
      <c r="V2" s="85" t="s">
        <v>13</v>
      </c>
    </row>
    <row r="3" spans="1:27" ht="17.25" customHeight="1" thickBot="1" x14ac:dyDescent="0.3">
      <c r="O3" s="36" t="s">
        <v>8</v>
      </c>
      <c r="P3" s="6" t="s">
        <v>10</v>
      </c>
      <c r="Q3" s="6" t="s">
        <v>12</v>
      </c>
      <c r="R3" s="83"/>
      <c r="S3" s="84"/>
      <c r="T3" s="83"/>
      <c r="U3" s="84"/>
      <c r="V3" s="86"/>
    </row>
    <row r="4" spans="1:27" ht="15.75" thickBot="1" x14ac:dyDescent="0.3">
      <c r="O4" s="4"/>
      <c r="P4" s="6" t="s">
        <v>11</v>
      </c>
      <c r="Q4" s="7"/>
      <c r="R4" s="6" t="s">
        <v>1</v>
      </c>
      <c r="S4" s="6" t="s">
        <v>2</v>
      </c>
      <c r="T4" s="6" t="s">
        <v>3</v>
      </c>
      <c r="U4" s="6" t="s">
        <v>4</v>
      </c>
      <c r="V4" s="87"/>
    </row>
    <row r="5" spans="1:27" ht="30" customHeight="1" x14ac:dyDescent="0.25">
      <c r="A5" s="19" t="s">
        <v>6</v>
      </c>
      <c r="B5" s="19" t="s">
        <v>7</v>
      </c>
      <c r="C5" s="20" t="s">
        <v>58</v>
      </c>
      <c r="D5" s="20" t="s">
        <v>59</v>
      </c>
      <c r="E5" s="20" t="s">
        <v>60</v>
      </c>
      <c r="F5" s="20" t="s">
        <v>61</v>
      </c>
      <c r="G5" s="22" t="s">
        <v>62</v>
      </c>
      <c r="H5" s="22" t="s">
        <v>63</v>
      </c>
      <c r="I5" s="20" t="s">
        <v>17</v>
      </c>
      <c r="J5" s="20" t="s">
        <v>18</v>
      </c>
      <c r="K5" s="20" t="s">
        <v>19</v>
      </c>
      <c r="O5" s="88" t="s">
        <v>49</v>
      </c>
      <c r="P5" s="8">
        <v>1</v>
      </c>
      <c r="Q5" s="8">
        <v>90</v>
      </c>
      <c r="R5" s="8">
        <v>2.7593000000000001</v>
      </c>
      <c r="S5" s="8">
        <v>-0.9778</v>
      </c>
      <c r="T5" s="8" t="s">
        <v>14</v>
      </c>
      <c r="U5" s="8" t="s">
        <v>14</v>
      </c>
      <c r="V5" s="8" t="s">
        <v>14</v>
      </c>
      <c r="W5">
        <f>VLOOKUP('Input and results'!$H$3,'Calc-Ditch'!$P$5:$V$13,3,FALSE)</f>
        <v>2.0244</v>
      </c>
      <c r="X5">
        <f>VLOOKUP('Input and results'!$H$3,'Calc-Ditch'!$P$5:$V$13,4,FALSE)</f>
        <v>-0.99560000000000004</v>
      </c>
      <c r="Y5" t="str">
        <f>VLOOKUP('Input and results'!$H$3,'Calc-Ditch'!$P$5:$V$13,6,FALSE)</f>
        <v>--</v>
      </c>
      <c r="Z5" t="str">
        <f>VLOOKUP('Input and results'!$H$3,'Calc-Ditch'!$P$5:$V$13,7,FALSE)</f>
        <v>--</v>
      </c>
      <c r="AA5" t="str">
        <f>VLOOKUP('Input and results'!$H$3,'Calc-Ditch'!$P$5:$V$13,7,FALSE)</f>
        <v>--</v>
      </c>
    </row>
    <row r="6" spans="1:27" x14ac:dyDescent="0.25">
      <c r="A6" s="1">
        <v>0.75</v>
      </c>
      <c r="B6" s="1">
        <f t="shared" ref="B6:B14" si="0">A6+1</f>
        <v>1.75</v>
      </c>
      <c r="C6" s="1">
        <f>$A$2*$A6^($B$2)</f>
        <v>56.286121453519613</v>
      </c>
      <c r="D6" s="1">
        <f>$A$2*$B6^($B$2)</f>
        <v>20.76488091700805</v>
      </c>
      <c r="E6" s="1">
        <f>$C$2*$A6^($D$2)</f>
        <v>431.70344703070498</v>
      </c>
      <c r="F6" s="1">
        <f>$C$2*$B6^($D$2)</f>
        <v>84.144768213322862</v>
      </c>
      <c r="G6" s="1">
        <f>IF($K$2="--",C6,IF($A6&lt;$K$2,C6,E6))</f>
        <v>56.286121453519613</v>
      </c>
      <c r="H6" s="1">
        <f>IF($K$2="--",D6,IF($A6&lt;$K$2,D6,F6))</f>
        <v>20.76488091700805</v>
      </c>
      <c r="I6" s="1">
        <f>A$2/(($B6-$A6)*(B$2+1))*($B6^(B$2+1)-$A6^(B$2+1))</f>
        <v>33.216786237284467</v>
      </c>
      <c r="J6" s="1">
        <f>C$2/(($B6-$A6)*(D$2+1))*($B6^(D$2+1)-$A6^(D$2+1))</f>
        <v>189.83142370116551</v>
      </c>
      <c r="K6" s="1">
        <f>IF($A6&lt;$K$2,I6,J6)</f>
        <v>33.216786237284467</v>
      </c>
      <c r="O6" s="89"/>
      <c r="P6" s="10">
        <v>2</v>
      </c>
      <c r="Q6" s="10">
        <v>82</v>
      </c>
      <c r="R6" s="10">
        <v>2.4376000000000002</v>
      </c>
      <c r="S6" s="10">
        <v>-1.01</v>
      </c>
      <c r="T6" s="10" t="s">
        <v>14</v>
      </c>
      <c r="U6" s="10" t="s">
        <v>14</v>
      </c>
      <c r="V6" s="10" t="s">
        <v>14</v>
      </c>
    </row>
    <row r="7" spans="1:27" x14ac:dyDescent="0.25">
      <c r="A7" s="1">
        <v>1</v>
      </c>
      <c r="B7" s="1">
        <f t="shared" si="0"/>
        <v>2</v>
      </c>
      <c r="C7" s="1">
        <f t="shared" ref="C7:C14" si="1">$A$2*A7^($B$2)</f>
        <v>40.119999999999997</v>
      </c>
      <c r="D7" s="1">
        <f t="shared" ref="D7:D14" si="2">$A$2*B7^($B$2)</f>
        <v>17.745111087495129</v>
      </c>
      <c r="E7" s="1">
        <f t="shared" ref="E7:E14" si="3">$C$2*$A7^($D$2)</f>
        <v>247.78</v>
      </c>
      <c r="F7" s="1">
        <f t="shared" ref="F7:F14" si="4">$C$2*$B7^($D$2)</f>
        <v>65.029207291985969</v>
      </c>
      <c r="G7" s="1">
        <f t="shared" ref="G7:G14" si="5">IF($K$2="--",C7,IF($A7&lt;$K$2,C7,E7))</f>
        <v>40.119999999999997</v>
      </c>
      <c r="H7" s="1">
        <f t="shared" ref="H7:H14" si="6">IF($K$2="--",D7,IF($A7&lt;$K$2,D7,F7))</f>
        <v>17.745111087495129</v>
      </c>
      <c r="I7" s="1">
        <f t="shared" ref="I7:I14" si="7">A$2/((B7-A7)*(B$2+1))*(B7^(B$2+1)-A7^(B$2+1))</f>
        <v>26.171723148726603</v>
      </c>
      <c r="J7" s="1">
        <f t="shared" ref="J7:J14" si="8">C$2/(($B7-$A7)*(D$2+1))*($B7^(D$2+1)-$A7^(D$2+1))</f>
        <v>126.59596237878058</v>
      </c>
      <c r="K7" s="1">
        <f t="shared" ref="K7:K14" si="9">IF($A7&lt;$K$2,I7,J7)</f>
        <v>26.171723148726603</v>
      </c>
      <c r="O7" s="89"/>
      <c r="P7" s="10">
        <v>3</v>
      </c>
      <c r="Q7" s="10">
        <v>77</v>
      </c>
      <c r="R7" s="10">
        <v>2.0244</v>
      </c>
      <c r="S7" s="10">
        <v>-0.99560000000000004</v>
      </c>
      <c r="T7" s="10" t="s">
        <v>14</v>
      </c>
      <c r="U7" s="10" t="s">
        <v>14</v>
      </c>
      <c r="V7" s="10" t="s">
        <v>14</v>
      </c>
    </row>
    <row r="8" spans="1:27" x14ac:dyDescent="0.25">
      <c r="A8" s="1">
        <v>1.3</v>
      </c>
      <c r="B8" s="1">
        <f t="shared" ref="B8" si="10">A8+1</f>
        <v>2.2999999999999998</v>
      </c>
      <c r="C8" s="1">
        <f t="shared" ref="C8" si="11">$A$2*A8^($B$2)</f>
        <v>29.461916411981644</v>
      </c>
      <c r="D8" s="1">
        <f t="shared" ref="D8" si="12">$A$2*B8^($B$2)</f>
        <v>15.053706144257896</v>
      </c>
      <c r="E8" s="1">
        <f t="shared" si="3"/>
        <v>149.33684538773733</v>
      </c>
      <c r="F8" s="1">
        <f t="shared" si="4"/>
        <v>49.655538709014877</v>
      </c>
      <c r="G8" s="1">
        <f t="shared" ref="G8" si="13">IF($K$2="--",C8,IF($A8&lt;$K$2,C8,E8))</f>
        <v>29.461916411981644</v>
      </c>
      <c r="H8" s="1">
        <f t="shared" ref="H8" si="14">IF($K$2="--",D8,IF($A8&lt;$K$2,D8,F8))</f>
        <v>15.053706144257896</v>
      </c>
      <c r="I8" s="1">
        <f t="shared" ref="I8" si="15">A$2/((B8-A8)*(B$2+1))*(B8^(B$2+1)-A8^(B$2+1))</f>
        <v>20.785569269547668</v>
      </c>
      <c r="J8" s="1">
        <f t="shared" ref="J8" si="16">C$2/(($B8-$A8)*(D$2+1))*($B8^(D$2+1)-$A8^(D$2+1))</f>
        <v>85.955651116597878</v>
      </c>
      <c r="K8" s="1">
        <f t="shared" ref="K8" si="17">IF($A8&lt;$K$2,I8,J8)</f>
        <v>20.785569269547668</v>
      </c>
      <c r="O8" s="26"/>
      <c r="P8" s="10"/>
      <c r="Q8" s="10"/>
      <c r="R8" s="10"/>
      <c r="S8" s="10"/>
      <c r="T8" s="10"/>
      <c r="U8" s="10"/>
      <c r="V8" s="10"/>
    </row>
    <row r="9" spans="1:27" x14ac:dyDescent="0.25">
      <c r="A9" s="1">
        <v>1.5</v>
      </c>
      <c r="B9" s="1">
        <f t="shared" si="0"/>
        <v>2.5</v>
      </c>
      <c r="C9" s="1">
        <f t="shared" si="1"/>
        <v>24.895400744689645</v>
      </c>
      <c r="D9" s="1">
        <f t="shared" si="2"/>
        <v>13.646627216748739</v>
      </c>
      <c r="E9" s="1">
        <f t="shared" si="3"/>
        <v>113.29943072735735</v>
      </c>
      <c r="F9" s="1">
        <f t="shared" si="4"/>
        <v>42.274825719939173</v>
      </c>
      <c r="G9" s="1">
        <f t="shared" si="5"/>
        <v>24.895400744689645</v>
      </c>
      <c r="H9" s="1">
        <f t="shared" si="6"/>
        <v>13.646627216748739</v>
      </c>
      <c r="I9" s="1">
        <f t="shared" si="7"/>
        <v>18.239305116803919</v>
      </c>
      <c r="J9" s="1">
        <f t="shared" si="8"/>
        <v>69.106443479070961</v>
      </c>
      <c r="K9" s="1">
        <f t="shared" si="9"/>
        <v>18.239305116803919</v>
      </c>
      <c r="O9" s="9"/>
      <c r="P9" s="10">
        <v>4</v>
      </c>
      <c r="Q9" s="10">
        <v>74</v>
      </c>
      <c r="R9" s="10">
        <v>1.8619000000000001</v>
      </c>
      <c r="S9" s="10">
        <v>-0.98609999999999998</v>
      </c>
      <c r="T9" s="10" t="s">
        <v>14</v>
      </c>
      <c r="U9" s="10" t="s">
        <v>14</v>
      </c>
      <c r="V9" s="10" t="s">
        <v>14</v>
      </c>
    </row>
    <row r="10" spans="1:27" x14ac:dyDescent="0.25">
      <c r="A10" s="1">
        <v>2</v>
      </c>
      <c r="B10" s="1">
        <f t="shared" si="0"/>
        <v>3</v>
      </c>
      <c r="C10" s="1">
        <f t="shared" si="1"/>
        <v>17.745111087495129</v>
      </c>
      <c r="D10" s="1">
        <f t="shared" si="2"/>
        <v>11.011257521989695</v>
      </c>
      <c r="E10" s="1">
        <f t="shared" si="3"/>
        <v>65.029207291985969</v>
      </c>
      <c r="F10" s="1">
        <f t="shared" si="4"/>
        <v>29.735136681061128</v>
      </c>
      <c r="G10" s="1">
        <f t="shared" si="5"/>
        <v>17.745111087495129</v>
      </c>
      <c r="H10" s="1">
        <f t="shared" si="6"/>
        <v>11.011257521989695</v>
      </c>
      <c r="I10" s="1">
        <f t="shared" si="7"/>
        <v>13.886091628158091</v>
      </c>
      <c r="J10" s="1">
        <f t="shared" si="8"/>
        <v>43.932685816527133</v>
      </c>
      <c r="K10" s="1">
        <f t="shared" si="9"/>
        <v>13.886091628158091</v>
      </c>
      <c r="O10" s="9"/>
      <c r="P10" s="10">
        <v>5</v>
      </c>
      <c r="Q10" s="10">
        <v>72</v>
      </c>
      <c r="R10" s="10">
        <v>1.7942</v>
      </c>
      <c r="S10" s="10">
        <v>-0.99429999999999996</v>
      </c>
      <c r="T10" s="10" t="s">
        <v>14</v>
      </c>
      <c r="U10" s="10" t="s">
        <v>14</v>
      </c>
      <c r="V10" s="10" t="s">
        <v>14</v>
      </c>
    </row>
    <row r="11" spans="1:27" x14ac:dyDescent="0.25">
      <c r="A11" s="1">
        <v>2.5</v>
      </c>
      <c r="B11" s="1">
        <f t="shared" si="0"/>
        <v>3.5</v>
      </c>
      <c r="C11" s="1">
        <f t="shared" si="1"/>
        <v>13.646627216748739</v>
      </c>
      <c r="D11" s="1">
        <f t="shared" si="2"/>
        <v>9.1843249898034767</v>
      </c>
      <c r="E11" s="1">
        <f t="shared" si="3"/>
        <v>42.274825719939173</v>
      </c>
      <c r="F11" s="1">
        <f t="shared" si="4"/>
        <v>22.083572421826954</v>
      </c>
      <c r="G11" s="1">
        <f t="shared" si="5"/>
        <v>13.646627216748739</v>
      </c>
      <c r="H11" s="1">
        <f t="shared" si="6"/>
        <v>9.1843249898034767</v>
      </c>
      <c r="I11" s="1">
        <f t="shared" si="7"/>
        <v>11.144322089088062</v>
      </c>
      <c r="J11" s="1">
        <f t="shared" si="8"/>
        <v>30.535069172441762</v>
      </c>
      <c r="K11" s="1">
        <f t="shared" si="9"/>
        <v>11.144322089088062</v>
      </c>
      <c r="O11" s="9"/>
      <c r="P11" s="10">
        <v>6</v>
      </c>
      <c r="Q11" s="10">
        <v>70</v>
      </c>
      <c r="R11" s="10">
        <v>1.6314</v>
      </c>
      <c r="S11" s="10">
        <v>-0.98609999999999998</v>
      </c>
      <c r="T11" s="10" t="s">
        <v>14</v>
      </c>
      <c r="U11" s="10" t="s">
        <v>14</v>
      </c>
      <c r="V11" s="10" t="s">
        <v>14</v>
      </c>
    </row>
    <row r="12" spans="1:27" x14ac:dyDescent="0.25">
      <c r="A12" s="1">
        <v>3</v>
      </c>
      <c r="B12" s="1">
        <f t="shared" si="0"/>
        <v>4</v>
      </c>
      <c r="C12" s="1">
        <f t="shared" si="1"/>
        <v>11.011257521989695</v>
      </c>
      <c r="D12" s="1">
        <f t="shared" si="2"/>
        <v>7.8486781532288781</v>
      </c>
      <c r="E12" s="1">
        <f t="shared" si="3"/>
        <v>29.735136681061128</v>
      </c>
      <c r="F12" s="1">
        <f t="shared" si="4"/>
        <v>17.066743889838087</v>
      </c>
      <c r="G12" s="1">
        <f t="shared" si="5"/>
        <v>11.011257521989695</v>
      </c>
      <c r="H12" s="1">
        <f t="shared" si="6"/>
        <v>7.8486781532288781</v>
      </c>
      <c r="I12" s="1">
        <f t="shared" si="7"/>
        <v>9.2654604468828907</v>
      </c>
      <c r="J12" s="1">
        <f t="shared" si="8"/>
        <v>22.51686685001723</v>
      </c>
      <c r="K12" s="1">
        <f t="shared" si="9"/>
        <v>9.2654604468828907</v>
      </c>
      <c r="O12" s="9"/>
      <c r="P12" s="10">
        <v>7</v>
      </c>
      <c r="Q12" s="10">
        <v>69</v>
      </c>
      <c r="R12" s="10">
        <v>1.5784</v>
      </c>
      <c r="S12" s="10">
        <v>-0.98109999999999997</v>
      </c>
      <c r="T12" s="10" t="s">
        <v>14</v>
      </c>
      <c r="U12" s="10" t="s">
        <v>14</v>
      </c>
      <c r="V12" s="10" t="s">
        <v>14</v>
      </c>
    </row>
    <row r="13" spans="1:27" ht="15.75" thickBot="1" x14ac:dyDescent="0.3">
      <c r="A13" s="37">
        <v>3.5</v>
      </c>
      <c r="B13" s="37">
        <f t="shared" si="0"/>
        <v>4.5</v>
      </c>
      <c r="C13" s="37">
        <f t="shared" si="1"/>
        <v>9.1843249898034767</v>
      </c>
      <c r="D13" s="37">
        <f t="shared" si="2"/>
        <v>6.8327434873607116</v>
      </c>
      <c r="E13" s="37">
        <f t="shared" si="3"/>
        <v>22.083572421826954</v>
      </c>
      <c r="F13" s="37">
        <f t="shared" si="4"/>
        <v>13.596634347261229</v>
      </c>
      <c r="G13" s="37">
        <f t="shared" si="5"/>
        <v>9.1843249898034767</v>
      </c>
      <c r="H13" s="37">
        <f t="shared" si="6"/>
        <v>6.8327434873607116</v>
      </c>
      <c r="I13" s="37">
        <f t="shared" si="7"/>
        <v>7.9015928275238387</v>
      </c>
      <c r="J13" s="37">
        <f t="shared" si="8"/>
        <v>17.321915166919915</v>
      </c>
      <c r="K13" s="37">
        <f t="shared" si="9"/>
        <v>7.9015928275238387</v>
      </c>
      <c r="O13" s="9"/>
      <c r="P13" s="24" t="s">
        <v>64</v>
      </c>
      <c r="Q13" s="10">
        <v>67</v>
      </c>
      <c r="R13" s="10">
        <v>1.5119</v>
      </c>
      <c r="S13" s="10">
        <v>-0.98319999999999996</v>
      </c>
      <c r="T13" s="10" t="s">
        <v>14</v>
      </c>
      <c r="U13" s="10" t="s">
        <v>14</v>
      </c>
      <c r="V13" s="10" t="s">
        <v>14</v>
      </c>
    </row>
    <row r="14" spans="1:27" x14ac:dyDescent="0.25">
      <c r="A14" s="37">
        <v>3.8</v>
      </c>
      <c r="B14" s="37">
        <f t="shared" si="0"/>
        <v>4.8</v>
      </c>
      <c r="C14" s="37">
        <f t="shared" si="1"/>
        <v>8.3370731010370474</v>
      </c>
      <c r="D14" s="37">
        <f t="shared" si="2"/>
        <v>6.332979935609897</v>
      </c>
      <c r="E14" s="37">
        <f t="shared" si="3"/>
        <v>18.842645846514525</v>
      </c>
      <c r="F14" s="37">
        <f t="shared" si="4"/>
        <v>12.004353740615029</v>
      </c>
      <c r="G14" s="37">
        <f t="shared" si="5"/>
        <v>8.3370731010370474</v>
      </c>
      <c r="H14" s="37">
        <f t="shared" si="6"/>
        <v>6.332979935609897</v>
      </c>
      <c r="I14" s="37">
        <f t="shared" si="7"/>
        <v>7.2502775184469996</v>
      </c>
      <c r="J14" s="37">
        <f t="shared" si="8"/>
        <v>15.035118036136218</v>
      </c>
      <c r="K14" s="37">
        <f t="shared" si="9"/>
        <v>7.2502775184469996</v>
      </c>
      <c r="O14" s="25" t="s">
        <v>15</v>
      </c>
      <c r="P14" s="8">
        <v>1</v>
      </c>
      <c r="Q14" s="8">
        <v>90</v>
      </c>
      <c r="R14" s="8">
        <v>58.247</v>
      </c>
      <c r="S14" s="8">
        <v>-1.0042</v>
      </c>
      <c r="T14" s="8">
        <v>8654.9</v>
      </c>
      <c r="U14" s="8">
        <v>-2.8353999999999999</v>
      </c>
      <c r="V14" s="8">
        <v>15.3</v>
      </c>
      <c r="W14">
        <f>VLOOKUP('Input and results'!$H$3,'Calc-Ditch'!$P$14:$V$21,3,FALSE)</f>
        <v>60.396999999999998</v>
      </c>
      <c r="X14">
        <f>VLOOKUP('Input and results'!$H$3,'Calc-Ditch'!$P$14:$V$21,4,FALSE)</f>
        <v>-1.2132000000000001</v>
      </c>
      <c r="Y14">
        <f>VLOOKUP('Input and results'!$H$3,'Calc-Ditch'!$P$14:$V$21,5,FALSE)</f>
        <v>4060.9</v>
      </c>
      <c r="Z14">
        <f>VLOOKUP('Input and results'!$H$3,'Calc-Ditch'!$P$14:$V$21,6,FALSE)</f>
        <v>-2.7625000000000002</v>
      </c>
      <c r="AA14">
        <f>VLOOKUP('Input and results'!$H$3,'Calc-Ditch'!$P$14:$V$21,7,FALSE)</f>
        <v>15.1</v>
      </c>
    </row>
    <row r="15" spans="1:27" x14ac:dyDescent="0.25">
      <c r="A15" s="1">
        <v>4</v>
      </c>
      <c r="B15" s="1">
        <f t="shared" ref="B15:B40" si="18">A15+1</f>
        <v>5</v>
      </c>
      <c r="C15" s="1">
        <f t="shared" ref="C15:C46" si="19">$A$2*A15^($B$2)</f>
        <v>7.8486781532288781</v>
      </c>
      <c r="D15" s="1">
        <f t="shared" ref="D15:D46" si="20">$A$2*B15^($B$2)</f>
        <v>6.0359151528125849</v>
      </c>
      <c r="E15" s="1">
        <f t="shared" ref="E15:E46" si="21">$C$2*$A15^($D$2)</f>
        <v>17.066743889838087</v>
      </c>
      <c r="F15" s="1">
        <f t="shared" ref="F15:F46" si="22">$C$2*$B15^($D$2)</f>
        <v>11.094916478224659</v>
      </c>
      <c r="G15" s="1">
        <f t="shared" ref="G15:G46" si="23">IF($K$2="--",C15,IF($A15&lt;$K$2,C15,E15))</f>
        <v>7.8486781532288781</v>
      </c>
      <c r="H15" s="1">
        <f t="shared" ref="H15:H46" si="24">IF($K$2="--",D15,IF($A15&lt;$K$2,D15,F15))</f>
        <v>6.0359151528125849</v>
      </c>
      <c r="I15" s="1">
        <f t="shared" ref="I15:I46" si="25">A$2/((B15-A15)*(B$2+1))*(B15^(B$2+1)-A15^(B$2+1))</f>
        <v>6.8690607623096831</v>
      </c>
      <c r="J15" s="1">
        <f t="shared" ref="J15:J46" si="26">C$2/(($B15-$A15)*(D$2+1))*($B15^(D$2+1)-$A15^(D$2+1))</f>
        <v>13.756740690643154</v>
      </c>
      <c r="K15" s="1">
        <f t="shared" ref="K15:K46" si="27">IF($A15&lt;$K$2,I15,J15)</f>
        <v>6.8690607623096831</v>
      </c>
      <c r="O15" s="26"/>
      <c r="P15" s="10">
        <v>2</v>
      </c>
      <c r="Q15" s="10">
        <v>82</v>
      </c>
      <c r="R15" s="10">
        <v>66.242999999999995</v>
      </c>
      <c r="S15" s="10">
        <v>-1.2000999999999999</v>
      </c>
      <c r="T15" s="10">
        <v>5555.3</v>
      </c>
      <c r="U15" s="10">
        <v>-2.8231000000000002</v>
      </c>
      <c r="V15" s="10">
        <v>15.3</v>
      </c>
    </row>
    <row r="16" spans="1:27" x14ac:dyDescent="0.25">
      <c r="A16" s="1">
        <v>5</v>
      </c>
      <c r="B16" s="1">
        <f t="shared" si="18"/>
        <v>6</v>
      </c>
      <c r="C16" s="1">
        <f t="shared" si="19"/>
        <v>6.0359151528125849</v>
      </c>
      <c r="D16" s="1">
        <f t="shared" si="20"/>
        <v>4.8702888320220241</v>
      </c>
      <c r="E16" s="1">
        <f t="shared" si="21"/>
        <v>11.094916478224659</v>
      </c>
      <c r="F16" s="1">
        <f t="shared" si="22"/>
        <v>7.8039081729286455</v>
      </c>
      <c r="G16" s="1">
        <f t="shared" si="23"/>
        <v>6.0359151528125849</v>
      </c>
      <c r="H16" s="1">
        <f t="shared" si="24"/>
        <v>4.8702888320220241</v>
      </c>
      <c r="I16" s="1">
        <f t="shared" si="25"/>
        <v>5.4146001805019415</v>
      </c>
      <c r="J16" s="1">
        <f t="shared" si="26"/>
        <v>9.3032942827738552</v>
      </c>
      <c r="K16" s="1">
        <f t="shared" si="27"/>
        <v>5.4146001805019415</v>
      </c>
      <c r="O16" s="26"/>
      <c r="P16" s="10">
        <v>3</v>
      </c>
      <c r="Q16" s="10">
        <v>77</v>
      </c>
      <c r="R16" s="10">
        <v>60.396999999999998</v>
      </c>
      <c r="S16" s="10">
        <v>-1.2132000000000001</v>
      </c>
      <c r="T16" s="10">
        <v>4060.9</v>
      </c>
      <c r="U16" s="10">
        <v>-2.7625000000000002</v>
      </c>
      <c r="V16" s="10">
        <v>15.1</v>
      </c>
    </row>
    <row r="17" spans="1:27" x14ac:dyDescent="0.25">
      <c r="A17" s="1">
        <v>6</v>
      </c>
      <c r="B17" s="1">
        <f t="shared" si="18"/>
        <v>7</v>
      </c>
      <c r="C17" s="1">
        <f t="shared" si="19"/>
        <v>4.8702888320220241</v>
      </c>
      <c r="D17" s="1">
        <f t="shared" si="20"/>
        <v>4.0622349752672067</v>
      </c>
      <c r="E17" s="1">
        <f t="shared" si="21"/>
        <v>7.8039081729286455</v>
      </c>
      <c r="F17" s="1">
        <f t="shared" si="22"/>
        <v>5.7957753199070545</v>
      </c>
      <c r="G17" s="1">
        <f t="shared" si="23"/>
        <v>4.8702888320220241</v>
      </c>
      <c r="H17" s="1">
        <f t="shared" si="24"/>
        <v>4.0622349752672067</v>
      </c>
      <c r="I17" s="1">
        <f t="shared" si="25"/>
        <v>4.4436866323441953</v>
      </c>
      <c r="J17" s="1">
        <f t="shared" si="26"/>
        <v>6.7244024069496566</v>
      </c>
      <c r="K17" s="1">
        <f t="shared" si="27"/>
        <v>4.4436866323441953</v>
      </c>
      <c r="O17" s="26"/>
      <c r="P17" s="10">
        <v>4</v>
      </c>
      <c r="Q17" s="10">
        <v>74</v>
      </c>
      <c r="R17" s="10">
        <v>58.558999999999997</v>
      </c>
      <c r="S17" s="10">
        <v>-1.2171000000000001</v>
      </c>
      <c r="T17" s="10">
        <v>3670.4</v>
      </c>
      <c r="U17" s="10">
        <v>-2.7618999999999998</v>
      </c>
      <c r="V17" s="10">
        <v>14.6</v>
      </c>
    </row>
    <row r="18" spans="1:27" x14ac:dyDescent="0.25">
      <c r="A18" s="1">
        <v>7</v>
      </c>
      <c r="B18" s="1">
        <f t="shared" si="18"/>
        <v>8</v>
      </c>
      <c r="C18" s="1">
        <f t="shared" si="19"/>
        <v>4.0622349752672067</v>
      </c>
      <c r="D18" s="1">
        <f t="shared" si="20"/>
        <v>3.4714772113420387</v>
      </c>
      <c r="E18" s="1">
        <f t="shared" si="21"/>
        <v>5.7957753199070545</v>
      </c>
      <c r="F18" s="1">
        <f t="shared" si="22"/>
        <v>4.4791219073836324</v>
      </c>
      <c r="G18" s="1">
        <f t="shared" si="23"/>
        <v>4.0622349752672067</v>
      </c>
      <c r="H18" s="1">
        <f t="shared" si="24"/>
        <v>3.4714772113420387</v>
      </c>
      <c r="I18" s="1">
        <f t="shared" si="25"/>
        <v>3.7525558854388827</v>
      </c>
      <c r="J18" s="1">
        <f t="shared" si="26"/>
        <v>5.0945821919349799</v>
      </c>
      <c r="K18" s="1">
        <f t="shared" si="27"/>
        <v>3.7525558854388827</v>
      </c>
      <c r="O18" s="26"/>
      <c r="P18" s="10">
        <v>5</v>
      </c>
      <c r="Q18" s="10">
        <v>72</v>
      </c>
      <c r="R18" s="10">
        <v>59.548000000000002</v>
      </c>
      <c r="S18" s="10">
        <v>-1.2481</v>
      </c>
      <c r="T18" s="10">
        <v>2860.6</v>
      </c>
      <c r="U18" s="10">
        <v>-2.7035999999999998</v>
      </c>
      <c r="V18" s="10">
        <v>14.3</v>
      </c>
    </row>
    <row r="19" spans="1:27" x14ac:dyDescent="0.25">
      <c r="A19" s="1">
        <v>8</v>
      </c>
      <c r="B19" s="1">
        <f t="shared" si="18"/>
        <v>9</v>
      </c>
      <c r="C19" s="1">
        <f t="shared" si="19"/>
        <v>3.4714772113420387</v>
      </c>
      <c r="D19" s="1">
        <f t="shared" si="20"/>
        <v>3.02212842012898</v>
      </c>
      <c r="E19" s="1">
        <f t="shared" si="21"/>
        <v>4.4791219073836324</v>
      </c>
      <c r="F19" s="1">
        <f t="shared" si="22"/>
        <v>3.5684008129848523</v>
      </c>
      <c r="G19" s="1">
        <f t="shared" si="23"/>
        <v>3.4714772113420387</v>
      </c>
      <c r="H19" s="1">
        <f t="shared" si="24"/>
        <v>3.02212842012898</v>
      </c>
      <c r="I19" s="1">
        <f t="shared" si="25"/>
        <v>3.2372069506810495</v>
      </c>
      <c r="J19" s="1">
        <f t="shared" si="26"/>
        <v>3.9975996797562892</v>
      </c>
      <c r="K19" s="1">
        <f t="shared" si="27"/>
        <v>3.2372069506810495</v>
      </c>
      <c r="O19" s="26"/>
      <c r="P19" s="10">
        <v>6</v>
      </c>
      <c r="Q19" s="10">
        <v>70</v>
      </c>
      <c r="R19" s="10">
        <v>60.136000000000003</v>
      </c>
      <c r="S19" s="10">
        <v>-1.2699</v>
      </c>
      <c r="T19" s="10">
        <v>2954</v>
      </c>
      <c r="U19" s="10">
        <v>-2.7269000000000001</v>
      </c>
      <c r="V19" s="10">
        <v>14.5</v>
      </c>
    </row>
    <row r="20" spans="1:27" x14ac:dyDescent="0.25">
      <c r="A20" s="1">
        <v>9</v>
      </c>
      <c r="B20" s="1">
        <f t="shared" si="18"/>
        <v>10</v>
      </c>
      <c r="C20" s="1">
        <f t="shared" si="19"/>
        <v>3.02212842012898</v>
      </c>
      <c r="D20" s="1">
        <f t="shared" si="20"/>
        <v>2.6696905508812172</v>
      </c>
      <c r="E20" s="1">
        <f t="shared" si="21"/>
        <v>3.5684008129848523</v>
      </c>
      <c r="F20" s="1">
        <f t="shared" si="22"/>
        <v>2.9118315584378958</v>
      </c>
      <c r="G20" s="1">
        <f t="shared" si="23"/>
        <v>3.02212842012898</v>
      </c>
      <c r="H20" s="1">
        <f t="shared" si="24"/>
        <v>2.6696905508812172</v>
      </c>
      <c r="I20" s="1">
        <f t="shared" si="25"/>
        <v>2.8391762145203705</v>
      </c>
      <c r="J20" s="1">
        <f t="shared" si="26"/>
        <v>3.2232409210503392</v>
      </c>
      <c r="K20" s="1">
        <f t="shared" si="27"/>
        <v>2.8391762145203705</v>
      </c>
      <c r="O20" s="26"/>
      <c r="P20" s="10">
        <v>7</v>
      </c>
      <c r="Q20" s="10">
        <v>69</v>
      </c>
      <c r="R20" s="10">
        <v>59.774000000000001</v>
      </c>
      <c r="S20" s="10">
        <v>-1.2813000000000001</v>
      </c>
      <c r="T20" s="10">
        <v>3191.6</v>
      </c>
      <c r="U20" s="10">
        <v>-2.7665000000000002</v>
      </c>
      <c r="V20" s="10">
        <v>14.6</v>
      </c>
    </row>
    <row r="21" spans="1:27" ht="15.75" thickBot="1" x14ac:dyDescent="0.3">
      <c r="A21" s="1">
        <v>10</v>
      </c>
      <c r="B21" s="1">
        <f t="shared" si="18"/>
        <v>11</v>
      </c>
      <c r="C21" s="1">
        <f t="shared" si="19"/>
        <v>2.6696905508812172</v>
      </c>
      <c r="D21" s="1">
        <f t="shared" si="20"/>
        <v>2.3864144671617482</v>
      </c>
      <c r="E21" s="1">
        <f t="shared" si="21"/>
        <v>2.9118315584378958</v>
      </c>
      <c r="F21" s="1">
        <f t="shared" si="22"/>
        <v>2.4226044215238849</v>
      </c>
      <c r="G21" s="1">
        <f t="shared" si="23"/>
        <v>2.6696905508812172</v>
      </c>
      <c r="H21" s="1">
        <f t="shared" si="24"/>
        <v>2.3864144671617482</v>
      </c>
      <c r="I21" s="1">
        <f t="shared" si="25"/>
        <v>2.5231564162404863</v>
      </c>
      <c r="J21" s="1">
        <f t="shared" si="26"/>
        <v>2.6558414319993897</v>
      </c>
      <c r="K21" s="1">
        <f t="shared" si="27"/>
        <v>2.5231564162404863</v>
      </c>
      <c r="O21" s="26"/>
      <c r="P21" s="24" t="s">
        <v>64</v>
      </c>
      <c r="Q21" s="10">
        <v>67</v>
      </c>
      <c r="R21" s="10">
        <v>53.2</v>
      </c>
      <c r="S21" s="10">
        <v>-1.2468999999999999</v>
      </c>
      <c r="T21" s="10">
        <v>3010.1</v>
      </c>
      <c r="U21" s="10">
        <v>-2.7549000000000001</v>
      </c>
      <c r="V21" s="10">
        <v>14.6</v>
      </c>
    </row>
    <row r="22" spans="1:27" ht="15" customHeight="1" x14ac:dyDescent="0.25">
      <c r="A22" s="1">
        <v>11</v>
      </c>
      <c r="B22" s="1">
        <f t="shared" si="18"/>
        <v>12</v>
      </c>
      <c r="C22" s="1">
        <f t="shared" si="19"/>
        <v>2.3864144671617482</v>
      </c>
      <c r="D22" s="1">
        <f t="shared" si="20"/>
        <v>2.1541330097810985</v>
      </c>
      <c r="E22" s="1">
        <f t="shared" si="21"/>
        <v>2.4226044215238849</v>
      </c>
      <c r="F22" s="1">
        <f t="shared" si="22"/>
        <v>2.0481151112478826</v>
      </c>
      <c r="G22" s="1">
        <f t="shared" si="23"/>
        <v>2.3864144671617482</v>
      </c>
      <c r="H22" s="1">
        <f t="shared" si="24"/>
        <v>2.1541330097810985</v>
      </c>
      <c r="I22" s="1">
        <f t="shared" si="25"/>
        <v>2.2666083742568839</v>
      </c>
      <c r="J22" s="1">
        <f t="shared" si="26"/>
        <v>2.227408648013919</v>
      </c>
      <c r="K22" s="1">
        <f t="shared" si="27"/>
        <v>2.2666083742568839</v>
      </c>
      <c r="O22" s="25" t="s">
        <v>50</v>
      </c>
      <c r="P22" s="8">
        <v>1</v>
      </c>
      <c r="Q22" s="8">
        <v>90</v>
      </c>
      <c r="R22" s="8">
        <v>44.768999999999998</v>
      </c>
      <c r="S22" s="8">
        <v>-1.5643</v>
      </c>
      <c r="T22" s="8" t="s">
        <v>14</v>
      </c>
      <c r="U22" s="8" t="s">
        <v>14</v>
      </c>
      <c r="V22" s="8" t="s">
        <v>14</v>
      </c>
      <c r="W22">
        <f>VLOOKUP('Input and results'!$H$3,'Calc-Ditch'!$P$22:$V$29,3,FALSE)</f>
        <v>39.314</v>
      </c>
      <c r="X22">
        <f>VLOOKUP('Input and results'!$H$3,'Calc-Ditch'!$P$22:$V$29,4,FALSE)</f>
        <v>-1.5842000000000001</v>
      </c>
      <c r="Y22" t="str">
        <f>VLOOKUP('Input and results'!$H$3,'Calc-Ditch'!$P$22:$V$29,5,FALSE)</f>
        <v>--</v>
      </c>
      <c r="Z22" t="str">
        <f>VLOOKUP('Input and results'!$H$3,'Calc-Ditch'!$P$22:$V$29,6,FALSE)</f>
        <v>--</v>
      </c>
      <c r="AA22" t="str">
        <f>VLOOKUP('Input and results'!$H$3,'Calc-Ditch'!$P$22:$V$29,7,FALSE)</f>
        <v>--</v>
      </c>
    </row>
    <row r="23" spans="1:27" ht="14.25" customHeight="1" x14ac:dyDescent="0.25">
      <c r="A23" s="1">
        <v>12</v>
      </c>
      <c r="B23" s="1">
        <f t="shared" si="18"/>
        <v>13</v>
      </c>
      <c r="C23" s="1">
        <f t="shared" si="19"/>
        <v>2.1541330097810985</v>
      </c>
      <c r="D23" s="1">
        <f t="shared" si="20"/>
        <v>1.9604735756709788</v>
      </c>
      <c r="E23" s="1">
        <f t="shared" si="21"/>
        <v>2.0481151112478826</v>
      </c>
      <c r="F23" s="1">
        <f t="shared" si="22"/>
        <v>1.7549589928064191</v>
      </c>
      <c r="G23" s="1">
        <f t="shared" si="23"/>
        <v>2.0481151112478826</v>
      </c>
      <c r="H23" s="1">
        <f t="shared" si="24"/>
        <v>1.7549589928064191</v>
      </c>
      <c r="I23" s="1">
        <f t="shared" si="25"/>
        <v>2.0544919935017836</v>
      </c>
      <c r="J23" s="1">
        <f t="shared" si="26"/>
        <v>1.8958107629757441</v>
      </c>
      <c r="K23" s="1">
        <f t="shared" si="27"/>
        <v>1.8958107629757441</v>
      </c>
      <c r="O23" s="26"/>
      <c r="P23" s="10">
        <v>2</v>
      </c>
      <c r="Q23" s="10">
        <v>82</v>
      </c>
      <c r="R23" s="10">
        <v>40.262</v>
      </c>
      <c r="S23" s="10">
        <v>-1.5770999999999999</v>
      </c>
      <c r="T23" s="10" t="s">
        <v>14</v>
      </c>
      <c r="U23" s="10" t="s">
        <v>14</v>
      </c>
      <c r="V23" s="10" t="s">
        <v>14</v>
      </c>
    </row>
    <row r="24" spans="1:27" x14ac:dyDescent="0.25">
      <c r="A24" s="1">
        <v>13</v>
      </c>
      <c r="B24" s="1">
        <f t="shared" si="18"/>
        <v>14</v>
      </c>
      <c r="C24" s="1">
        <f t="shared" si="19"/>
        <v>1.9604735756709788</v>
      </c>
      <c r="D24" s="1">
        <f t="shared" si="20"/>
        <v>1.7967300822438836</v>
      </c>
      <c r="E24" s="1">
        <f t="shared" si="21"/>
        <v>1.7549589928064191</v>
      </c>
      <c r="F24" s="1">
        <f t="shared" si="22"/>
        <v>1.5210859419485521</v>
      </c>
      <c r="G24" s="1">
        <f t="shared" si="23"/>
        <v>1.7549589928064191</v>
      </c>
      <c r="H24" s="1">
        <f t="shared" si="24"/>
        <v>1.5210859419485521</v>
      </c>
      <c r="I24" s="1">
        <f t="shared" si="25"/>
        <v>1.876400974043843</v>
      </c>
      <c r="J24" s="1">
        <f t="shared" si="26"/>
        <v>1.6337925789909897</v>
      </c>
      <c r="K24" s="1">
        <f t="shared" si="27"/>
        <v>1.6337925789909897</v>
      </c>
      <c r="O24" s="26"/>
      <c r="P24" s="10">
        <v>3</v>
      </c>
      <c r="Q24" s="10">
        <v>77</v>
      </c>
      <c r="R24" s="10">
        <v>39.314</v>
      </c>
      <c r="S24" s="10">
        <v>-1.5842000000000001</v>
      </c>
      <c r="T24" s="10" t="s">
        <v>14</v>
      </c>
      <c r="U24" s="10" t="s">
        <v>14</v>
      </c>
      <c r="V24" s="10" t="s">
        <v>14</v>
      </c>
    </row>
    <row r="25" spans="1:27" x14ac:dyDescent="0.25">
      <c r="A25" s="1">
        <v>14</v>
      </c>
      <c r="B25" s="1">
        <f t="shared" si="18"/>
        <v>15</v>
      </c>
      <c r="C25" s="1">
        <f t="shared" si="19"/>
        <v>1.7967300822438836</v>
      </c>
      <c r="D25" s="1">
        <f t="shared" si="20"/>
        <v>1.6566055864531202</v>
      </c>
      <c r="E25" s="1">
        <f t="shared" si="21"/>
        <v>1.5210859419485521</v>
      </c>
      <c r="F25" s="1">
        <f t="shared" si="22"/>
        <v>1.3314587857977542</v>
      </c>
      <c r="G25" s="1">
        <f t="shared" si="23"/>
        <v>1.5210859419485521</v>
      </c>
      <c r="H25" s="1">
        <f t="shared" si="24"/>
        <v>1.3314587857977542</v>
      </c>
      <c r="I25" s="1">
        <f t="shared" si="25"/>
        <v>1.7249143844972705</v>
      </c>
      <c r="J25" s="1">
        <f t="shared" si="26"/>
        <v>1.4230792561710104</v>
      </c>
      <c r="K25" s="1">
        <f t="shared" si="27"/>
        <v>1.4230792561710104</v>
      </c>
      <c r="O25" s="26"/>
      <c r="P25" s="10">
        <v>4</v>
      </c>
      <c r="Q25" s="10">
        <v>74</v>
      </c>
      <c r="R25" s="10">
        <v>37.401000000000003</v>
      </c>
      <c r="S25" s="10">
        <v>-1.5746</v>
      </c>
      <c r="T25" s="10" t="s">
        <v>14</v>
      </c>
      <c r="U25" s="10" t="s">
        <v>14</v>
      </c>
      <c r="V25" s="10" t="s">
        <v>14</v>
      </c>
    </row>
    <row r="26" spans="1:27" x14ac:dyDescent="0.25">
      <c r="A26" s="1">
        <v>15</v>
      </c>
      <c r="B26" s="1">
        <f t="shared" si="18"/>
        <v>16</v>
      </c>
      <c r="C26" s="1">
        <f t="shared" si="19"/>
        <v>1.6566055864531202</v>
      </c>
      <c r="D26" s="1">
        <f t="shared" si="20"/>
        <v>1.5354374066044936</v>
      </c>
      <c r="E26" s="1">
        <f t="shared" si="21"/>
        <v>1.3314587857977542</v>
      </c>
      <c r="F26" s="1">
        <f t="shared" si="22"/>
        <v>1.1755337275055524</v>
      </c>
      <c r="G26" s="1">
        <f t="shared" si="23"/>
        <v>1.3314587857977542</v>
      </c>
      <c r="H26" s="1">
        <f t="shared" si="24"/>
        <v>1.1755337275055524</v>
      </c>
      <c r="I26" s="1">
        <f t="shared" si="25"/>
        <v>1.594603115460183</v>
      </c>
      <c r="J26" s="1">
        <f t="shared" si="26"/>
        <v>1.25104005471284</v>
      </c>
      <c r="K26" s="1">
        <f t="shared" si="27"/>
        <v>1.25104005471284</v>
      </c>
      <c r="O26" s="26"/>
      <c r="P26" s="10">
        <v>5</v>
      </c>
      <c r="Q26" s="10">
        <v>72</v>
      </c>
      <c r="R26" s="10">
        <v>37.767000000000003</v>
      </c>
      <c r="S26" s="10">
        <v>-1.5829</v>
      </c>
      <c r="T26" s="10" t="s">
        <v>14</v>
      </c>
      <c r="U26" s="10" t="s">
        <v>14</v>
      </c>
      <c r="V26" s="10" t="s">
        <v>14</v>
      </c>
    </row>
    <row r="27" spans="1:27" x14ac:dyDescent="0.25">
      <c r="A27" s="1">
        <v>16</v>
      </c>
      <c r="B27" s="1">
        <f t="shared" si="18"/>
        <v>17</v>
      </c>
      <c r="C27" s="1">
        <f t="shared" si="19"/>
        <v>1.5354374066044936</v>
      </c>
      <c r="D27" s="1">
        <f t="shared" si="20"/>
        <v>1.4297022109198023</v>
      </c>
      <c r="E27" s="1">
        <f t="shared" si="21"/>
        <v>1.1755337275055524</v>
      </c>
      <c r="F27" s="1">
        <f t="shared" si="22"/>
        <v>1.0457379652157208</v>
      </c>
      <c r="G27" s="1">
        <f t="shared" si="23"/>
        <v>1.1755337275055524</v>
      </c>
      <c r="H27" s="1">
        <f t="shared" si="24"/>
        <v>1.0457379652157208</v>
      </c>
      <c r="I27" s="1">
        <f t="shared" si="25"/>
        <v>1.4814071228674632</v>
      </c>
      <c r="J27" s="1">
        <f t="shared" si="26"/>
        <v>1.1087151644494881</v>
      </c>
      <c r="K27" s="1">
        <f t="shared" si="27"/>
        <v>1.1087151644494881</v>
      </c>
      <c r="O27" s="26"/>
      <c r="P27" s="10">
        <v>6</v>
      </c>
      <c r="Q27" s="10">
        <v>70</v>
      </c>
      <c r="R27" s="10">
        <v>36.908000000000001</v>
      </c>
      <c r="S27" s="10">
        <v>-1.5905</v>
      </c>
      <c r="T27" s="10" t="s">
        <v>14</v>
      </c>
      <c r="U27" s="10" t="s">
        <v>14</v>
      </c>
      <c r="V27" s="10" t="s">
        <v>14</v>
      </c>
    </row>
    <row r="28" spans="1:27" x14ac:dyDescent="0.25">
      <c r="A28" s="1">
        <v>17</v>
      </c>
      <c r="B28" s="1">
        <f t="shared" si="18"/>
        <v>18</v>
      </c>
      <c r="C28" s="1">
        <f t="shared" si="19"/>
        <v>1.4297022109198023</v>
      </c>
      <c r="D28" s="1">
        <f t="shared" si="20"/>
        <v>1.3366900432668227</v>
      </c>
      <c r="E28" s="1">
        <f t="shared" si="21"/>
        <v>1.0457379652157208</v>
      </c>
      <c r="F28" s="1">
        <f t="shared" si="22"/>
        <v>0.93651737899944865</v>
      </c>
      <c r="G28" s="1">
        <f t="shared" si="23"/>
        <v>1.0457379652157208</v>
      </c>
      <c r="H28" s="1">
        <f t="shared" si="24"/>
        <v>0.93651737899944865</v>
      </c>
      <c r="I28" s="1">
        <f t="shared" si="25"/>
        <v>1.3822318079922702</v>
      </c>
      <c r="J28" s="1">
        <f t="shared" si="26"/>
        <v>0.98960381404149167</v>
      </c>
      <c r="K28" s="1">
        <f t="shared" si="27"/>
        <v>0.98960381404149167</v>
      </c>
      <c r="O28" s="26"/>
      <c r="P28" s="10">
        <v>7</v>
      </c>
      <c r="Q28" s="10">
        <v>69</v>
      </c>
      <c r="R28" s="10">
        <v>35.497999999999998</v>
      </c>
      <c r="S28" s="10">
        <v>-1.5844</v>
      </c>
      <c r="T28" s="10" t="s">
        <v>14</v>
      </c>
      <c r="U28" s="10" t="s">
        <v>14</v>
      </c>
      <c r="V28" s="10" t="s">
        <v>14</v>
      </c>
    </row>
    <row r="29" spans="1:27" ht="15.75" thickBot="1" x14ac:dyDescent="0.3">
      <c r="A29" s="1">
        <v>18</v>
      </c>
      <c r="B29" s="1">
        <f t="shared" si="18"/>
        <v>19</v>
      </c>
      <c r="C29" s="1">
        <f t="shared" si="19"/>
        <v>1.3366900432668227</v>
      </c>
      <c r="D29" s="1">
        <f t="shared" si="20"/>
        <v>1.2542837951310002</v>
      </c>
      <c r="E29" s="1">
        <f t="shared" si="21"/>
        <v>0.93651737899944865</v>
      </c>
      <c r="F29" s="1">
        <f t="shared" si="22"/>
        <v>0.8437225841304602</v>
      </c>
      <c r="G29" s="1">
        <f t="shared" si="23"/>
        <v>0.93651737899944865</v>
      </c>
      <c r="H29" s="1">
        <f t="shared" si="24"/>
        <v>0.8437225841304602</v>
      </c>
      <c r="I29" s="1">
        <f t="shared" si="25"/>
        <v>1.294678752480553</v>
      </c>
      <c r="J29" s="1">
        <f t="shared" si="26"/>
        <v>0.88889528283829478</v>
      </c>
      <c r="K29" s="1">
        <f t="shared" si="27"/>
        <v>0.88889528283829478</v>
      </c>
      <c r="O29" s="26"/>
      <c r="P29" s="24" t="s">
        <v>64</v>
      </c>
      <c r="Q29" s="10">
        <v>67</v>
      </c>
      <c r="R29" s="10">
        <v>35.094000000000001</v>
      </c>
      <c r="S29" s="10">
        <v>-1.5819000000000001</v>
      </c>
      <c r="T29" s="10" t="s">
        <v>14</v>
      </c>
      <c r="U29" s="10" t="s">
        <v>14</v>
      </c>
      <c r="V29" s="10" t="s">
        <v>14</v>
      </c>
    </row>
    <row r="30" spans="1:27" ht="18.75" customHeight="1" x14ac:dyDescent="0.25">
      <c r="A30" s="1">
        <v>19</v>
      </c>
      <c r="B30" s="1">
        <f t="shared" si="18"/>
        <v>20</v>
      </c>
      <c r="C30" s="1">
        <f t="shared" si="19"/>
        <v>1.2542837951310002</v>
      </c>
      <c r="D30" s="1">
        <f t="shared" si="20"/>
        <v>1.1808064654691746</v>
      </c>
      <c r="E30" s="1">
        <f t="shared" si="21"/>
        <v>0.8437225841304602</v>
      </c>
      <c r="F30" s="1">
        <f t="shared" si="22"/>
        <v>0.7642025103438721</v>
      </c>
      <c r="G30" s="1">
        <f t="shared" si="23"/>
        <v>0.8437225841304602</v>
      </c>
      <c r="H30" s="1">
        <f t="shared" si="24"/>
        <v>0.7642025103438721</v>
      </c>
      <c r="I30" s="1">
        <f t="shared" si="25"/>
        <v>1.2168614929650119</v>
      </c>
      <c r="J30" s="1">
        <f t="shared" si="26"/>
        <v>0.80296686912711357</v>
      </c>
      <c r="K30" s="1">
        <f t="shared" si="27"/>
        <v>0.80296686912711357</v>
      </c>
      <c r="O30" s="25" t="s">
        <v>44</v>
      </c>
      <c r="P30" s="8">
        <v>1</v>
      </c>
      <c r="Q30" s="8">
        <v>90</v>
      </c>
      <c r="R30" s="8">
        <v>15.792999999999999</v>
      </c>
      <c r="S30" s="8">
        <v>-1.6080000000000001</v>
      </c>
      <c r="T30" s="8" t="s">
        <v>14</v>
      </c>
      <c r="U30" s="8" t="s">
        <v>14</v>
      </c>
      <c r="V30" s="8" t="s">
        <v>14</v>
      </c>
      <c r="W30">
        <f>VLOOKUP('Input and results'!$H$3,'Calc-Ditch'!$P$30:$V$37,3,FALSE)</f>
        <v>16.887</v>
      </c>
      <c r="X30">
        <f>VLOOKUP('Input and results'!$H$3,'Calc-Ditch'!$P$30:$V$37,4,FALSE)</f>
        <v>-1.7222999999999999</v>
      </c>
      <c r="Y30" t="str">
        <f>VLOOKUP('Input and results'!$H$3,'Calc-Ditch'!$P$30:$V$37,5,FALSE)</f>
        <v>--</v>
      </c>
      <c r="Z30" t="str">
        <f>VLOOKUP('Input and results'!$H$3,'Calc-Ditch'!$P$30:$V$37,6,FALSE)</f>
        <v>--</v>
      </c>
      <c r="AA30" t="str">
        <f>VLOOKUP('Input and results'!$H$3,'Calc-Ditch'!$P$30:$V$37,7,FALSE)</f>
        <v>--</v>
      </c>
    </row>
    <row r="31" spans="1:27" ht="15.75" customHeight="1" x14ac:dyDescent="0.25">
      <c r="A31" s="1">
        <v>20</v>
      </c>
      <c r="B31" s="1">
        <f t="shared" si="18"/>
        <v>21</v>
      </c>
      <c r="C31" s="1">
        <f t="shared" si="19"/>
        <v>1.1808064654691746</v>
      </c>
      <c r="D31" s="1">
        <f t="shared" si="20"/>
        <v>1.1149131462487705</v>
      </c>
      <c r="E31" s="1">
        <f t="shared" si="21"/>
        <v>0.7642025103438721</v>
      </c>
      <c r="F31" s="1">
        <f t="shared" si="22"/>
        <v>0.6955289826061708</v>
      </c>
      <c r="G31" s="1">
        <f t="shared" si="23"/>
        <v>0.7642025103438721</v>
      </c>
      <c r="H31" s="1">
        <f t="shared" si="24"/>
        <v>0.6955289826061708</v>
      </c>
      <c r="I31" s="1">
        <f t="shared" si="25"/>
        <v>1.1472766430713071</v>
      </c>
      <c r="J31" s="1">
        <f t="shared" si="26"/>
        <v>0.72904782465625184</v>
      </c>
      <c r="K31" s="1">
        <f t="shared" si="27"/>
        <v>0.72904782465625184</v>
      </c>
      <c r="O31" s="26"/>
      <c r="P31" s="10">
        <v>2</v>
      </c>
      <c r="Q31" s="10">
        <v>82</v>
      </c>
      <c r="R31" s="10">
        <v>15.461</v>
      </c>
      <c r="S31" s="10">
        <v>-1.6598999999999999</v>
      </c>
      <c r="T31" s="10" t="s">
        <v>14</v>
      </c>
      <c r="U31" s="10" t="s">
        <v>14</v>
      </c>
      <c r="V31" s="10" t="s">
        <v>14</v>
      </c>
    </row>
    <row r="32" spans="1:27" x14ac:dyDescent="0.25">
      <c r="A32" s="1">
        <v>21</v>
      </c>
      <c r="B32" s="1">
        <f t="shared" si="18"/>
        <v>22</v>
      </c>
      <c r="C32" s="1">
        <f t="shared" si="19"/>
        <v>1.1149131462487705</v>
      </c>
      <c r="D32" s="1">
        <f t="shared" si="20"/>
        <v>1.0555132058970764</v>
      </c>
      <c r="E32" s="1">
        <f t="shared" si="21"/>
        <v>0.6955289826061708</v>
      </c>
      <c r="F32" s="1">
        <f t="shared" si="22"/>
        <v>0.63580613896907923</v>
      </c>
      <c r="G32" s="1">
        <f t="shared" si="23"/>
        <v>0.6955289826061708</v>
      </c>
      <c r="H32" s="1">
        <f t="shared" si="24"/>
        <v>0.63580613896907923</v>
      </c>
      <c r="I32" s="1">
        <f t="shared" si="25"/>
        <v>1.084711936057015</v>
      </c>
      <c r="J32" s="1">
        <f t="shared" si="26"/>
        <v>0.66498932940084543</v>
      </c>
      <c r="K32" s="1">
        <f t="shared" si="27"/>
        <v>0.66498932940084543</v>
      </c>
      <c r="O32" s="26"/>
      <c r="P32" s="10">
        <v>3</v>
      </c>
      <c r="Q32" s="10">
        <v>77</v>
      </c>
      <c r="R32" s="10">
        <v>16.887</v>
      </c>
      <c r="S32" s="10">
        <v>-1.7222999999999999</v>
      </c>
      <c r="T32" s="10" t="s">
        <v>14</v>
      </c>
      <c r="U32" s="10" t="s">
        <v>14</v>
      </c>
      <c r="V32" s="10" t="s">
        <v>14</v>
      </c>
    </row>
    <row r="33" spans="1:27" x14ac:dyDescent="0.25">
      <c r="A33" s="1">
        <v>22</v>
      </c>
      <c r="B33" s="1">
        <f t="shared" si="18"/>
        <v>23</v>
      </c>
      <c r="C33" s="1">
        <f t="shared" si="19"/>
        <v>1.0555132058970764</v>
      </c>
      <c r="D33" s="1">
        <f t="shared" si="20"/>
        <v>1.0017132863675928</v>
      </c>
      <c r="E33" s="1">
        <f t="shared" si="21"/>
        <v>0.63580613896907923</v>
      </c>
      <c r="F33" s="1">
        <f t="shared" si="22"/>
        <v>0.5835360588592462</v>
      </c>
      <c r="G33" s="1">
        <f t="shared" si="23"/>
        <v>0.63580613896907923</v>
      </c>
      <c r="H33" s="1">
        <f t="shared" si="24"/>
        <v>0.5835360588592462</v>
      </c>
      <c r="I33" s="1">
        <f t="shared" si="25"/>
        <v>1.0281794419505306</v>
      </c>
      <c r="J33" s="1">
        <f t="shared" si="26"/>
        <v>0.60910388596308707</v>
      </c>
      <c r="K33" s="1">
        <f t="shared" si="27"/>
        <v>0.60910388596308707</v>
      </c>
      <c r="O33" s="26"/>
      <c r="P33" s="10">
        <v>4</v>
      </c>
      <c r="Q33" s="10">
        <v>74</v>
      </c>
      <c r="R33" s="10">
        <v>16.484000000000002</v>
      </c>
      <c r="S33" s="10">
        <v>-1.7172000000000001</v>
      </c>
      <c r="T33" s="10" t="s">
        <v>14</v>
      </c>
      <c r="U33" s="10" t="s">
        <v>14</v>
      </c>
      <c r="V33" s="10" t="s">
        <v>14</v>
      </c>
    </row>
    <row r="34" spans="1:27" x14ac:dyDescent="0.25">
      <c r="A34" s="1">
        <v>23</v>
      </c>
      <c r="B34" s="1">
        <f t="shared" si="18"/>
        <v>24</v>
      </c>
      <c r="C34" s="1">
        <f t="shared" si="19"/>
        <v>1.0017132863675928</v>
      </c>
      <c r="D34" s="1">
        <f t="shared" si="20"/>
        <v>0.95277491415268778</v>
      </c>
      <c r="E34" s="1">
        <f t="shared" si="21"/>
        <v>0.5835360588592462</v>
      </c>
      <c r="F34" s="1">
        <f t="shared" si="22"/>
        <v>0.53752240748723634</v>
      </c>
      <c r="G34" s="1">
        <f t="shared" si="23"/>
        <v>0.5835360588592462</v>
      </c>
      <c r="H34" s="1">
        <f t="shared" si="24"/>
        <v>0.53752240748723634</v>
      </c>
      <c r="I34" s="1">
        <f t="shared" si="25"/>
        <v>0.97686629050384544</v>
      </c>
      <c r="J34" s="1">
        <f t="shared" si="26"/>
        <v>0.56005116041401648</v>
      </c>
      <c r="K34" s="1">
        <f t="shared" si="27"/>
        <v>0.56005116041401648</v>
      </c>
      <c r="O34" s="26"/>
      <c r="P34" s="10">
        <v>5</v>
      </c>
      <c r="Q34" s="10">
        <v>72</v>
      </c>
      <c r="R34" s="10">
        <v>15.648</v>
      </c>
      <c r="S34" s="10">
        <v>-1.7072000000000001</v>
      </c>
      <c r="T34" s="10" t="s">
        <v>14</v>
      </c>
      <c r="U34" s="10" t="s">
        <v>14</v>
      </c>
      <c r="V34" s="10" t="s">
        <v>14</v>
      </c>
    </row>
    <row r="35" spans="1:27" x14ac:dyDescent="0.25">
      <c r="A35" s="1">
        <v>24</v>
      </c>
      <c r="B35" s="1">
        <f t="shared" si="18"/>
        <v>25</v>
      </c>
      <c r="C35" s="1">
        <f t="shared" si="19"/>
        <v>0.95277491415268778</v>
      </c>
      <c r="D35" s="1">
        <f t="shared" si="20"/>
        <v>0.90808254566182867</v>
      </c>
      <c r="E35" s="1">
        <f t="shared" si="21"/>
        <v>0.53752240748723634</v>
      </c>
      <c r="F35" s="1">
        <f t="shared" si="22"/>
        <v>0.49680027305989616</v>
      </c>
      <c r="G35" s="1">
        <f t="shared" si="23"/>
        <v>0.53752240748723634</v>
      </c>
      <c r="H35" s="1">
        <f t="shared" si="24"/>
        <v>0.49680027305989616</v>
      </c>
      <c r="I35" s="1">
        <f t="shared" si="25"/>
        <v>0.93009778473027083</v>
      </c>
      <c r="J35" s="1">
        <f t="shared" si="26"/>
        <v>0.51675551478253501</v>
      </c>
      <c r="K35" s="1">
        <f t="shared" si="27"/>
        <v>0.51675551478253501</v>
      </c>
      <c r="O35" s="26"/>
      <c r="P35" s="10">
        <v>6</v>
      </c>
      <c r="Q35" s="10">
        <v>70</v>
      </c>
      <c r="R35" s="10">
        <v>15.119</v>
      </c>
      <c r="S35" s="10">
        <v>-1.6999</v>
      </c>
      <c r="T35" s="10" t="s">
        <v>14</v>
      </c>
      <c r="U35" s="10" t="s">
        <v>14</v>
      </c>
      <c r="V35" s="10" t="s">
        <v>14</v>
      </c>
    </row>
    <row r="36" spans="1:27" x14ac:dyDescent="0.25">
      <c r="A36" s="1">
        <v>25</v>
      </c>
      <c r="B36" s="1">
        <f t="shared" si="18"/>
        <v>26</v>
      </c>
      <c r="C36" s="1">
        <f t="shared" si="19"/>
        <v>0.90808254566182867</v>
      </c>
      <c r="D36" s="1">
        <f t="shared" si="20"/>
        <v>0.86711917707827291</v>
      </c>
      <c r="E36" s="1">
        <f t="shared" si="21"/>
        <v>0.49680027305989616</v>
      </c>
      <c r="F36" s="1">
        <f t="shared" si="22"/>
        <v>0.46058435762427763</v>
      </c>
      <c r="G36" s="1">
        <f t="shared" si="23"/>
        <v>0.49680027305989616</v>
      </c>
      <c r="H36" s="1">
        <f t="shared" si="24"/>
        <v>0.46058435762427763</v>
      </c>
      <c r="I36" s="1">
        <f t="shared" si="25"/>
        <v>0.88730942628959741</v>
      </c>
      <c r="J36" s="1">
        <f t="shared" si="26"/>
        <v>0.47834555142077123</v>
      </c>
      <c r="K36" s="1">
        <f t="shared" si="27"/>
        <v>0.47834555142077123</v>
      </c>
      <c r="O36" s="26"/>
      <c r="P36" s="10">
        <v>7</v>
      </c>
      <c r="Q36" s="10">
        <v>69</v>
      </c>
      <c r="R36" s="10">
        <v>14.675000000000001</v>
      </c>
      <c r="S36" s="10">
        <v>-1.6936</v>
      </c>
      <c r="T36" s="10" t="s">
        <v>14</v>
      </c>
      <c r="U36" s="10" t="s">
        <v>14</v>
      </c>
      <c r="V36" s="10" t="s">
        <v>14</v>
      </c>
    </row>
    <row r="37" spans="1:27" ht="15.75" thickBot="1" x14ac:dyDescent="0.3">
      <c r="A37" s="1">
        <v>26</v>
      </c>
      <c r="B37" s="1">
        <f t="shared" si="18"/>
        <v>27</v>
      </c>
      <c r="C37" s="1">
        <f t="shared" si="19"/>
        <v>0.86711917707827291</v>
      </c>
      <c r="D37" s="1">
        <f t="shared" si="20"/>
        <v>0.82944751491934399</v>
      </c>
      <c r="E37" s="1">
        <f t="shared" si="21"/>
        <v>0.46058435762427763</v>
      </c>
      <c r="F37" s="1">
        <f t="shared" si="22"/>
        <v>0.42823022805276562</v>
      </c>
      <c r="G37" s="1">
        <f t="shared" si="23"/>
        <v>0.46058435762427763</v>
      </c>
      <c r="H37" s="1">
        <f t="shared" si="24"/>
        <v>0.42823022805276562</v>
      </c>
      <c r="I37" s="1">
        <f t="shared" si="25"/>
        <v>0.84802544495646914</v>
      </c>
      <c r="J37" s="1">
        <f t="shared" si="26"/>
        <v>0.44410919540440413</v>
      </c>
      <c r="K37" s="1">
        <f t="shared" si="27"/>
        <v>0.44410919540440413</v>
      </c>
      <c r="O37" s="11"/>
      <c r="P37" s="24" t="s">
        <v>64</v>
      </c>
      <c r="Q37" s="12">
        <v>67</v>
      </c>
      <c r="R37" s="12">
        <v>14.948</v>
      </c>
      <c r="S37" s="12">
        <v>-1.7177</v>
      </c>
      <c r="T37" s="12" t="s">
        <v>14</v>
      </c>
      <c r="U37" s="12" t="s">
        <v>14</v>
      </c>
      <c r="V37" s="12" t="s">
        <v>14</v>
      </c>
    </row>
    <row r="38" spans="1:27" ht="14.25" customHeight="1" x14ac:dyDescent="0.25">
      <c r="A38" s="1">
        <v>27</v>
      </c>
      <c r="B38" s="1">
        <f t="shared" si="18"/>
        <v>28</v>
      </c>
      <c r="C38" s="1">
        <f t="shared" si="19"/>
        <v>0.82944751491934399</v>
      </c>
      <c r="D38" s="1">
        <f t="shared" si="20"/>
        <v>0.79469528673135537</v>
      </c>
      <c r="E38" s="1">
        <f t="shared" si="21"/>
        <v>0.42823022805276562</v>
      </c>
      <c r="F38" s="1">
        <f t="shared" si="22"/>
        <v>0.39920499244449958</v>
      </c>
      <c r="G38" s="1">
        <f t="shared" si="23"/>
        <v>0.42823022805276562</v>
      </c>
      <c r="H38" s="1">
        <f t="shared" si="24"/>
        <v>0.39920499244449958</v>
      </c>
      <c r="I38" s="1">
        <f t="shared" si="25"/>
        <v>0.81184213874699684</v>
      </c>
      <c r="J38" s="1">
        <f t="shared" si="26"/>
        <v>0.4134599085693923</v>
      </c>
      <c r="K38" s="1">
        <f t="shared" si="27"/>
        <v>0.4134599085693923</v>
      </c>
      <c r="O38" s="25" t="s">
        <v>51</v>
      </c>
      <c r="P38" s="8">
        <v>1</v>
      </c>
      <c r="Q38" s="8">
        <v>90</v>
      </c>
      <c r="R38" s="8">
        <v>60.396000000000001</v>
      </c>
      <c r="S38" s="8">
        <v>-1.2249000000000001</v>
      </c>
      <c r="T38" s="8">
        <v>210.7</v>
      </c>
      <c r="U38" s="8">
        <v>-1.7599</v>
      </c>
      <c r="V38" s="8">
        <v>10.3</v>
      </c>
      <c r="W38">
        <f>VLOOKUP('Input and results'!$H$3,'Calc-Ditch'!$P$38:$V$45,3,FALSE)</f>
        <v>40.119999999999997</v>
      </c>
      <c r="X38">
        <f>VLOOKUP('Input and results'!$H$3,'Calc-Ditch'!$P$38:$V$45,4,FALSE)</f>
        <v>-1.1769000000000001</v>
      </c>
      <c r="Y38">
        <f>VLOOKUP('Input and results'!$H$3,'Calc-Ditch'!$P$38:$V$45,5,FALSE)</f>
        <v>247.78</v>
      </c>
      <c r="Z38">
        <f>VLOOKUP('Input and results'!$H$3,'Calc-Ditch'!$P$38:$V$45,6,FALSE)</f>
        <v>-1.9298999999999999</v>
      </c>
      <c r="AA38">
        <f>VLOOKUP('Input and results'!$H$3,'Calc-Ditch'!$P$38:$V$45,7,FALSE)</f>
        <v>11.2</v>
      </c>
    </row>
    <row r="39" spans="1:27" ht="13.5" customHeight="1" x14ac:dyDescent="0.25">
      <c r="A39" s="1">
        <v>28</v>
      </c>
      <c r="B39" s="1">
        <f t="shared" si="18"/>
        <v>29</v>
      </c>
      <c r="C39" s="1">
        <f t="shared" si="19"/>
        <v>0.79469528673135537</v>
      </c>
      <c r="D39" s="1">
        <f t="shared" si="20"/>
        <v>0.76254367060398165</v>
      </c>
      <c r="E39" s="1">
        <f t="shared" si="21"/>
        <v>0.39920499244449958</v>
      </c>
      <c r="F39" s="1">
        <f t="shared" si="22"/>
        <v>0.37306486763000291</v>
      </c>
      <c r="G39" s="1">
        <f t="shared" si="23"/>
        <v>0.39920499244449958</v>
      </c>
      <c r="H39" s="1">
        <f t="shared" si="24"/>
        <v>0.37306486763000291</v>
      </c>
      <c r="I39" s="1">
        <f t="shared" si="25"/>
        <v>0.77841481606826746</v>
      </c>
      <c r="J39" s="1">
        <f t="shared" si="26"/>
        <v>0.38591098739208129</v>
      </c>
      <c r="K39" s="1">
        <f t="shared" si="27"/>
        <v>0.38591098739208129</v>
      </c>
      <c r="O39" s="26"/>
      <c r="P39" s="10">
        <v>2</v>
      </c>
      <c r="Q39" s="10">
        <v>82</v>
      </c>
      <c r="R39" s="10">
        <v>42.002000000000002</v>
      </c>
      <c r="S39" s="10">
        <v>-1.1306</v>
      </c>
      <c r="T39" s="10">
        <v>298.76</v>
      </c>
      <c r="U39" s="10">
        <v>-1.9463999999999999</v>
      </c>
      <c r="V39" s="10">
        <v>11.1</v>
      </c>
    </row>
    <row r="40" spans="1:27" x14ac:dyDescent="0.25">
      <c r="A40" s="1">
        <v>29</v>
      </c>
      <c r="B40" s="1">
        <f t="shared" si="18"/>
        <v>30</v>
      </c>
      <c r="C40" s="1">
        <f t="shared" si="19"/>
        <v>0.76254367060398165</v>
      </c>
      <c r="D40" s="1">
        <f t="shared" si="20"/>
        <v>0.73271809969530488</v>
      </c>
      <c r="E40" s="1">
        <f t="shared" si="21"/>
        <v>0.37306486763000291</v>
      </c>
      <c r="F40" s="1">
        <f t="shared" si="22"/>
        <v>0.34943784559842639</v>
      </c>
      <c r="G40" s="1">
        <f t="shared" si="23"/>
        <v>0.37306486763000291</v>
      </c>
      <c r="H40" s="1">
        <f t="shared" si="24"/>
        <v>0.34943784559842639</v>
      </c>
      <c r="I40" s="1">
        <f t="shared" si="25"/>
        <v>0.747447465553017</v>
      </c>
      <c r="J40" s="1">
        <f t="shared" si="26"/>
        <v>0.36105580526648451</v>
      </c>
      <c r="K40" s="1">
        <f t="shared" si="27"/>
        <v>0.36105580526648451</v>
      </c>
      <c r="O40" s="26"/>
      <c r="P40" s="10">
        <v>3</v>
      </c>
      <c r="Q40" s="10">
        <v>77</v>
      </c>
      <c r="R40" s="10">
        <v>40.119999999999997</v>
      </c>
      <c r="S40" s="10">
        <v>-1.1769000000000001</v>
      </c>
      <c r="T40" s="10">
        <v>247.78</v>
      </c>
      <c r="U40" s="10">
        <v>-1.9298999999999999</v>
      </c>
      <c r="V40" s="10">
        <v>11.2</v>
      </c>
    </row>
    <row r="41" spans="1:27" x14ac:dyDescent="0.25">
      <c r="A41" s="1">
        <v>30</v>
      </c>
      <c r="B41" s="1">
        <f t="shared" ref="B41:B72" si="28">A41+1</f>
        <v>31</v>
      </c>
      <c r="C41" s="1">
        <f t="shared" si="19"/>
        <v>0.73271809969530488</v>
      </c>
      <c r="D41" s="1">
        <f t="shared" si="20"/>
        <v>0.70498089356395843</v>
      </c>
      <c r="E41" s="1">
        <f t="shared" si="21"/>
        <v>0.34943784559842639</v>
      </c>
      <c r="F41" s="1">
        <f t="shared" si="22"/>
        <v>0.32801017483251493</v>
      </c>
      <c r="G41" s="1">
        <f t="shared" si="23"/>
        <v>0.34943784559842639</v>
      </c>
      <c r="H41" s="1">
        <f t="shared" si="24"/>
        <v>0.32801017483251493</v>
      </c>
      <c r="I41" s="1">
        <f t="shared" si="25"/>
        <v>0.71868451315105475</v>
      </c>
      <c r="J41" s="1">
        <f t="shared" si="26"/>
        <v>0.33855247676612393</v>
      </c>
      <c r="K41" s="1">
        <f t="shared" si="27"/>
        <v>0.33855247676612393</v>
      </c>
      <c r="O41" s="26"/>
      <c r="P41" s="10">
        <v>4</v>
      </c>
      <c r="Q41" s="10">
        <v>74</v>
      </c>
      <c r="R41" s="10">
        <v>36.273000000000003</v>
      </c>
      <c r="S41" s="10">
        <v>-1.1616</v>
      </c>
      <c r="T41" s="10">
        <v>201.98</v>
      </c>
      <c r="U41" s="10">
        <v>-1.8769</v>
      </c>
      <c r="V41" s="10">
        <v>11</v>
      </c>
    </row>
    <row r="42" spans="1:27" x14ac:dyDescent="0.25">
      <c r="A42" s="1">
        <v>31</v>
      </c>
      <c r="B42" s="1">
        <f t="shared" si="28"/>
        <v>32</v>
      </c>
      <c r="C42" s="1">
        <f t="shared" si="19"/>
        <v>0.70498089356395843</v>
      </c>
      <c r="D42" s="1">
        <f t="shared" si="20"/>
        <v>0.67912530777896718</v>
      </c>
      <c r="E42" s="1">
        <f t="shared" si="21"/>
        <v>0.32801017483251493</v>
      </c>
      <c r="F42" s="1">
        <f t="shared" si="22"/>
        <v>0.30851572542045158</v>
      </c>
      <c r="G42" s="1">
        <f t="shared" si="23"/>
        <v>0.32801017483251493</v>
      </c>
      <c r="H42" s="1">
        <f t="shared" si="24"/>
        <v>0.30851572542045158</v>
      </c>
      <c r="I42" s="1">
        <f t="shared" si="25"/>
        <v>0.69190419194898956</v>
      </c>
      <c r="J42" s="1">
        <f t="shared" si="26"/>
        <v>0.31811184681526872</v>
      </c>
      <c r="K42" s="1">
        <f t="shared" si="27"/>
        <v>0.31811184681526872</v>
      </c>
      <c r="O42" s="26"/>
      <c r="P42" s="10">
        <v>5</v>
      </c>
      <c r="Q42" s="10">
        <v>72</v>
      </c>
      <c r="R42" s="10">
        <v>34.591000000000001</v>
      </c>
      <c r="S42" s="10">
        <v>-1.1533</v>
      </c>
      <c r="T42" s="10">
        <v>197.08</v>
      </c>
      <c r="U42" s="10">
        <v>-1.8798999999999999</v>
      </c>
      <c r="V42" s="10">
        <v>11</v>
      </c>
    </row>
    <row r="43" spans="1:27" x14ac:dyDescent="0.25">
      <c r="A43" s="1">
        <v>32</v>
      </c>
      <c r="B43" s="1">
        <f t="shared" si="28"/>
        <v>33</v>
      </c>
      <c r="C43" s="1">
        <f t="shared" si="19"/>
        <v>0.67912530777896718</v>
      </c>
      <c r="D43" s="1">
        <f t="shared" si="20"/>
        <v>0.65497069422033505</v>
      </c>
      <c r="E43" s="1">
        <f t="shared" si="21"/>
        <v>0.30851572542045158</v>
      </c>
      <c r="F43" s="1">
        <f t="shared" si="22"/>
        <v>0.29072755508174897</v>
      </c>
      <c r="G43" s="1">
        <f t="shared" si="23"/>
        <v>0.30851572542045158</v>
      </c>
      <c r="H43" s="1">
        <f t="shared" si="24"/>
        <v>0.29072755508174897</v>
      </c>
      <c r="I43" s="1">
        <f t="shared" si="25"/>
        <v>0.66691316933799094</v>
      </c>
      <c r="J43" s="1">
        <f t="shared" si="26"/>
        <v>0.29948800490024102</v>
      </c>
      <c r="K43" s="1">
        <f t="shared" si="27"/>
        <v>0.29948800490024102</v>
      </c>
      <c r="O43" s="26"/>
      <c r="P43" s="10">
        <v>6</v>
      </c>
      <c r="Q43" s="10">
        <v>70</v>
      </c>
      <c r="R43" s="10">
        <v>31.64</v>
      </c>
      <c r="S43" s="10">
        <v>-1.1238999999999999</v>
      </c>
      <c r="T43" s="10">
        <v>228.69</v>
      </c>
      <c r="U43" s="10">
        <v>-1.9519</v>
      </c>
      <c r="V43" s="10">
        <v>10.9</v>
      </c>
    </row>
    <row r="44" spans="1:27" x14ac:dyDescent="0.25">
      <c r="A44" s="1">
        <v>33</v>
      </c>
      <c r="B44" s="1">
        <f t="shared" si="28"/>
        <v>34</v>
      </c>
      <c r="C44" s="1">
        <f t="shared" si="19"/>
        <v>0.65497069422033505</v>
      </c>
      <c r="D44" s="1">
        <f t="shared" si="20"/>
        <v>0.6323585382554654</v>
      </c>
      <c r="E44" s="1">
        <f t="shared" si="21"/>
        <v>0.29072755508174897</v>
      </c>
      <c r="F44" s="1">
        <f t="shared" si="22"/>
        <v>0.27445117004242758</v>
      </c>
      <c r="G44" s="1">
        <f t="shared" si="23"/>
        <v>0.29072755508174897</v>
      </c>
      <c r="H44" s="1">
        <f t="shared" si="24"/>
        <v>0.27445117004242758</v>
      </c>
      <c r="I44" s="1">
        <f t="shared" si="25"/>
        <v>0.6435421627202913</v>
      </c>
      <c r="J44" s="1">
        <f t="shared" si="26"/>
        <v>0.28247073476199169</v>
      </c>
      <c r="K44" s="1">
        <f t="shared" si="27"/>
        <v>0.28247073476199169</v>
      </c>
      <c r="O44" s="26"/>
      <c r="P44" s="10">
        <v>7</v>
      </c>
      <c r="Q44" s="10">
        <v>69</v>
      </c>
      <c r="R44" s="10">
        <v>31.561</v>
      </c>
      <c r="S44" s="10">
        <v>-1.1317999999999999</v>
      </c>
      <c r="T44" s="10">
        <v>281.83999999999997</v>
      </c>
      <c r="U44" s="10">
        <v>-2.0087000000000002</v>
      </c>
      <c r="V44" s="10">
        <v>12.1</v>
      </c>
    </row>
    <row r="45" spans="1:27" ht="15.75" thickBot="1" x14ac:dyDescent="0.3">
      <c r="A45" s="1">
        <v>34</v>
      </c>
      <c r="B45" s="1">
        <f t="shared" si="28"/>
        <v>35</v>
      </c>
      <c r="C45" s="1">
        <f t="shared" si="19"/>
        <v>0.6323585382554654</v>
      </c>
      <c r="D45" s="1">
        <f t="shared" si="20"/>
        <v>0.61114919345714347</v>
      </c>
      <c r="E45" s="1">
        <f t="shared" si="21"/>
        <v>0.27445117004242758</v>
      </c>
      <c r="F45" s="1">
        <f t="shared" si="22"/>
        <v>0.25951910202972223</v>
      </c>
      <c r="G45" s="1">
        <f t="shared" si="23"/>
        <v>0.27445117004242758</v>
      </c>
      <c r="H45" s="1">
        <f t="shared" si="24"/>
        <v>0.25951910202972223</v>
      </c>
      <c r="I45" s="1">
        <f t="shared" si="25"/>
        <v>0.62164233852923934</v>
      </c>
      <c r="J45" s="1">
        <f t="shared" si="26"/>
        <v>0.26687946058959489</v>
      </c>
      <c r="K45" s="1">
        <f t="shared" si="27"/>
        <v>0.26687946058959489</v>
      </c>
      <c r="O45" s="26"/>
      <c r="P45" s="24" t="s">
        <v>64</v>
      </c>
      <c r="Q45" s="10">
        <v>67</v>
      </c>
      <c r="R45" s="10">
        <v>29.135999999999999</v>
      </c>
      <c r="S45" s="10">
        <v>-1.1048</v>
      </c>
      <c r="T45" s="10">
        <v>256.33</v>
      </c>
      <c r="U45" s="10">
        <v>-1.9902</v>
      </c>
      <c r="V45" s="10">
        <v>11.7</v>
      </c>
    </row>
    <row r="46" spans="1:27" ht="18" customHeight="1" x14ac:dyDescent="0.25">
      <c r="A46" s="1">
        <v>35</v>
      </c>
      <c r="B46" s="1">
        <f t="shared" si="28"/>
        <v>36</v>
      </c>
      <c r="C46" s="1">
        <f t="shared" si="19"/>
        <v>0.61114919345714347</v>
      </c>
      <c r="D46" s="1">
        <f t="shared" si="20"/>
        <v>0.59121917515748879</v>
      </c>
      <c r="E46" s="1">
        <f t="shared" si="21"/>
        <v>0.25951910202972223</v>
      </c>
      <c r="F46" s="1">
        <f t="shared" si="22"/>
        <v>0.24578651534224927</v>
      </c>
      <c r="G46" s="1">
        <f t="shared" si="23"/>
        <v>0.25951910202972223</v>
      </c>
      <c r="H46" s="1">
        <f t="shared" si="24"/>
        <v>0.24578651534224927</v>
      </c>
      <c r="I46" s="1">
        <f t="shared" si="25"/>
        <v>0.6010823365202147</v>
      </c>
      <c r="J46" s="1">
        <f t="shared" si="26"/>
        <v>0.25255835973685647</v>
      </c>
      <c r="K46" s="1">
        <f t="shared" si="27"/>
        <v>0.25255835973685647</v>
      </c>
      <c r="O46" s="25" t="s">
        <v>52</v>
      </c>
      <c r="P46" s="8">
        <v>1</v>
      </c>
      <c r="Q46" s="8">
        <v>90</v>
      </c>
      <c r="R46" s="8">
        <v>66.701999999999998</v>
      </c>
      <c r="S46" s="8">
        <v>-0.752</v>
      </c>
      <c r="T46" s="8">
        <v>3867.9</v>
      </c>
      <c r="U46" s="8">
        <v>-2.4182999999999999</v>
      </c>
      <c r="V46" s="8">
        <v>11.4</v>
      </c>
      <c r="W46">
        <f>VLOOKUP('Input and results'!$H$3,'Calc-Ditch'!$P$46:$V$53,3,FALSE)</f>
        <v>58.795999999999999</v>
      </c>
      <c r="X46">
        <f>VLOOKUP('Input and results'!$H$3,'Calc-Ditch'!$P$46:$V$53,4,FALSE)</f>
        <v>-0.81710000000000005</v>
      </c>
      <c r="Y46">
        <f>VLOOKUP('Input and results'!$H$3,'Calc-Ditch'!$P$46:$V$53,5,FALSE)</f>
        <v>9598.7999999999993</v>
      </c>
      <c r="Z46">
        <f>VLOOKUP('Input and results'!$H$3,'Calc-Ditch'!$P$46:$V$53,6,FALSE)</f>
        <v>-2.7706</v>
      </c>
      <c r="AA46">
        <f>VLOOKUP('Input and results'!$H$3,'Calc-Ditch'!$P$46:$V$53,7,FALSE)</f>
        <v>13.6</v>
      </c>
    </row>
    <row r="47" spans="1:27" ht="18" customHeight="1" x14ac:dyDescent="0.25">
      <c r="A47" s="1">
        <v>36</v>
      </c>
      <c r="B47" s="1">
        <f t="shared" si="28"/>
        <v>37</v>
      </c>
      <c r="C47" s="1">
        <f t="shared" ref="C47:C73" si="29">$A$2*A47^($B$2)</f>
        <v>0.59121917515748879</v>
      </c>
      <c r="D47" s="1">
        <f t="shared" ref="D47:D73" si="30">$A$2*B47^($B$2)</f>
        <v>0.57245890470936522</v>
      </c>
      <c r="E47" s="1">
        <f t="shared" ref="E47:E78" si="31">$C$2*$A47^($D$2)</f>
        <v>0.24578651534224927</v>
      </c>
      <c r="F47" s="1">
        <f t="shared" ref="F47:F78" si="32">$C$2*$B47^($D$2)</f>
        <v>0.2331276260885512</v>
      </c>
      <c r="G47" s="1">
        <f t="shared" ref="G47:G78" si="33">IF($K$2="--",C47,IF($A47&lt;$K$2,C47,E47))</f>
        <v>0.24578651534224927</v>
      </c>
      <c r="H47" s="1">
        <f t="shared" ref="H47:H78" si="34">IF($K$2="--",D47,IF($A47&lt;$K$2,D47,F47))</f>
        <v>0.2331276260885512</v>
      </c>
      <c r="I47" s="1">
        <f t="shared" ref="I47:I78" si="35">A$2/((B47-A47)*(B$2+1))*(B47^(B$2+1)-A47^(B$2+1))</f>
        <v>0.58174579662563608</v>
      </c>
      <c r="J47" s="1">
        <f t="shared" ref="J47:J78" si="36">C$2/(($B47-$A47)*(D$2+1))*($B47^(D$2+1)-$A47^(D$2+1))</f>
        <v>0.23937239170295535</v>
      </c>
      <c r="K47" s="1">
        <f t="shared" ref="K47:K78" si="37">IF($A47&lt;$K$2,I47,J47)</f>
        <v>0.23937239170295535</v>
      </c>
      <c r="O47" s="26"/>
      <c r="P47" s="10">
        <v>2</v>
      </c>
      <c r="Q47" s="10">
        <v>82</v>
      </c>
      <c r="R47" s="10">
        <v>62.271999999999998</v>
      </c>
      <c r="S47" s="10">
        <v>-0.81159999999999999</v>
      </c>
      <c r="T47" s="10">
        <v>7961.7</v>
      </c>
      <c r="U47" s="10">
        <v>-2.6854</v>
      </c>
      <c r="V47" s="10">
        <v>13.3</v>
      </c>
    </row>
    <row r="48" spans="1:27" x14ac:dyDescent="0.25">
      <c r="A48" s="1">
        <v>37</v>
      </c>
      <c r="B48" s="1">
        <f t="shared" si="28"/>
        <v>38</v>
      </c>
      <c r="C48" s="1">
        <f t="shared" si="29"/>
        <v>0.57245890470936522</v>
      </c>
      <c r="D48" s="1">
        <f t="shared" si="30"/>
        <v>0.55477081953750162</v>
      </c>
      <c r="E48" s="1">
        <f t="shared" si="31"/>
        <v>0.2331276260885512</v>
      </c>
      <c r="F48" s="1">
        <f t="shared" si="32"/>
        <v>0.22143276624566052</v>
      </c>
      <c r="G48" s="1">
        <f t="shared" si="33"/>
        <v>0.2331276260885512</v>
      </c>
      <c r="H48" s="1">
        <f t="shared" si="34"/>
        <v>0.22143276624566052</v>
      </c>
      <c r="I48" s="1">
        <f t="shared" si="35"/>
        <v>0.56352929237671867</v>
      </c>
      <c r="J48" s="1">
        <f t="shared" si="36"/>
        <v>0.22720405198547872</v>
      </c>
      <c r="K48" s="1">
        <f t="shared" si="37"/>
        <v>0.22720405198547872</v>
      </c>
      <c r="O48" s="26"/>
      <c r="P48" s="10">
        <v>3</v>
      </c>
      <c r="Q48" s="10">
        <v>77</v>
      </c>
      <c r="R48" s="10">
        <v>58.795999999999999</v>
      </c>
      <c r="S48" s="10">
        <v>-0.81710000000000005</v>
      </c>
      <c r="T48" s="10">
        <v>9598.7999999999993</v>
      </c>
      <c r="U48" s="10">
        <v>-2.7706</v>
      </c>
      <c r="V48" s="10">
        <v>13.6</v>
      </c>
    </row>
    <row r="49" spans="1:27" x14ac:dyDescent="0.25">
      <c r="A49" s="1">
        <v>38</v>
      </c>
      <c r="B49" s="1">
        <f t="shared" si="28"/>
        <v>39</v>
      </c>
      <c r="C49" s="1">
        <f t="shared" si="29"/>
        <v>0.55477081953750162</v>
      </c>
      <c r="D49" s="1">
        <f t="shared" si="30"/>
        <v>0.53806778182375636</v>
      </c>
      <c r="E49" s="1">
        <f t="shared" si="31"/>
        <v>0.22143276624566052</v>
      </c>
      <c r="F49" s="1">
        <f t="shared" si="32"/>
        <v>0.21060596303477383</v>
      </c>
      <c r="G49" s="1">
        <f t="shared" si="33"/>
        <v>0.22143276624566052</v>
      </c>
      <c r="H49" s="1">
        <f t="shared" si="34"/>
        <v>0.21060596303477383</v>
      </c>
      <c r="I49" s="1">
        <f t="shared" si="35"/>
        <v>0.54634059524347645</v>
      </c>
      <c r="J49" s="1">
        <f t="shared" si="36"/>
        <v>0.21595070327876528</v>
      </c>
      <c r="K49" s="1">
        <f t="shared" si="37"/>
        <v>0.21595070327876528</v>
      </c>
      <c r="O49" s="26"/>
      <c r="P49" s="10">
        <v>4</v>
      </c>
      <c r="Q49" s="10">
        <v>74</v>
      </c>
      <c r="R49" s="10">
        <v>58.947000000000003</v>
      </c>
      <c r="S49" s="10">
        <v>-0.83309999999999995</v>
      </c>
      <c r="T49" s="10">
        <v>8609.7999999999993</v>
      </c>
      <c r="U49" s="10">
        <v>-2.7591999999999999</v>
      </c>
      <c r="V49" s="10">
        <v>13.3</v>
      </c>
    </row>
    <row r="50" spans="1:27" x14ac:dyDescent="0.25">
      <c r="A50" s="1">
        <v>39</v>
      </c>
      <c r="B50" s="1">
        <f t="shared" si="28"/>
        <v>40</v>
      </c>
      <c r="C50" s="1">
        <f t="shared" si="29"/>
        <v>0.53806778182375636</v>
      </c>
      <c r="D50" s="1">
        <f t="shared" si="30"/>
        <v>0.52227173236747215</v>
      </c>
      <c r="E50" s="1">
        <f t="shared" si="31"/>
        <v>0.21060596303477383</v>
      </c>
      <c r="F50" s="1">
        <f t="shared" si="32"/>
        <v>0.20056293267498468</v>
      </c>
      <c r="G50" s="1">
        <f t="shared" si="33"/>
        <v>0.21060596303477383</v>
      </c>
      <c r="H50" s="1">
        <f t="shared" si="34"/>
        <v>0.20056293267498468</v>
      </c>
      <c r="I50" s="1">
        <f t="shared" si="35"/>
        <v>0.5300972098791108</v>
      </c>
      <c r="J50" s="1">
        <f t="shared" si="36"/>
        <v>0.20552236945562713</v>
      </c>
      <c r="K50" s="1">
        <f t="shared" si="37"/>
        <v>0.20552236945562713</v>
      </c>
      <c r="O50" s="26"/>
      <c r="P50" s="10">
        <v>5</v>
      </c>
      <c r="Q50" s="10">
        <v>72</v>
      </c>
      <c r="R50" s="10">
        <v>58.110999999999997</v>
      </c>
      <c r="S50" s="10">
        <v>-0.83909999999999996</v>
      </c>
      <c r="T50" s="10">
        <v>7684.6</v>
      </c>
      <c r="U50" s="10">
        <v>-2.7366000000000001</v>
      </c>
      <c r="V50" s="10">
        <v>13.1</v>
      </c>
    </row>
    <row r="51" spans="1:27" x14ac:dyDescent="0.25">
      <c r="A51" s="1">
        <v>40</v>
      </c>
      <c r="B51" s="1">
        <f t="shared" si="28"/>
        <v>41</v>
      </c>
      <c r="C51" s="1">
        <f t="shared" si="29"/>
        <v>0.52227173236747215</v>
      </c>
      <c r="D51" s="1">
        <f t="shared" si="30"/>
        <v>0.50731254679966997</v>
      </c>
      <c r="E51" s="1">
        <f t="shared" si="31"/>
        <v>0.20056293267498468</v>
      </c>
      <c r="F51" s="1">
        <f t="shared" si="32"/>
        <v>0.1912294093033374</v>
      </c>
      <c r="G51" s="1">
        <f t="shared" si="33"/>
        <v>0.20056293267498468</v>
      </c>
      <c r="H51" s="1">
        <f t="shared" si="34"/>
        <v>0.1912294093033374</v>
      </c>
      <c r="I51" s="1">
        <f t="shared" si="35"/>
        <v>0.5147251323482569</v>
      </c>
      <c r="J51" s="1">
        <f t="shared" si="36"/>
        <v>0.19583990274497243</v>
      </c>
      <c r="K51" s="1">
        <f t="shared" si="37"/>
        <v>0.19583990274497243</v>
      </c>
      <c r="O51" s="26"/>
      <c r="P51" s="10">
        <v>6</v>
      </c>
      <c r="Q51" s="10">
        <v>70</v>
      </c>
      <c r="R51" s="10">
        <v>58.829000000000001</v>
      </c>
      <c r="S51" s="10">
        <v>-0.86439999999999995</v>
      </c>
      <c r="T51" s="10">
        <v>7065.6</v>
      </c>
      <c r="U51" s="10">
        <v>-2.7323</v>
      </c>
      <c r="V51" s="10">
        <v>13</v>
      </c>
    </row>
    <row r="52" spans="1:27" x14ac:dyDescent="0.25">
      <c r="A52" s="1">
        <v>41</v>
      </c>
      <c r="B52" s="1">
        <f t="shared" si="28"/>
        <v>42</v>
      </c>
      <c r="C52" s="1">
        <f t="shared" si="29"/>
        <v>0.50731254679966997</v>
      </c>
      <c r="D52" s="1">
        <f t="shared" si="30"/>
        <v>0.49312705964838321</v>
      </c>
      <c r="E52" s="1">
        <f t="shared" si="31"/>
        <v>0.1912294093033374</v>
      </c>
      <c r="F52" s="1">
        <f t="shared" si="32"/>
        <v>0.18253974649883276</v>
      </c>
      <c r="G52" s="1">
        <f t="shared" si="33"/>
        <v>0.1912294093033374</v>
      </c>
      <c r="H52" s="1">
        <f t="shared" si="34"/>
        <v>0.18253974649883276</v>
      </c>
      <c r="I52" s="1">
        <f t="shared" si="35"/>
        <v>0.5001577928456088</v>
      </c>
      <c r="J52" s="1">
        <f t="shared" si="36"/>
        <v>0.18683345358195477</v>
      </c>
      <c r="K52" s="1">
        <f t="shared" si="37"/>
        <v>0.18683345358195477</v>
      </c>
      <c r="O52" s="26"/>
      <c r="P52" s="10">
        <v>7</v>
      </c>
      <c r="Q52" s="10">
        <v>69</v>
      </c>
      <c r="R52" s="10">
        <v>59.911999999999999</v>
      </c>
      <c r="S52" s="10">
        <v>-0.88380000000000003</v>
      </c>
      <c r="T52" s="10">
        <v>7292.9</v>
      </c>
      <c r="U52" s="10">
        <v>-2.7463000000000002</v>
      </c>
      <c r="V52" s="10">
        <v>13.2</v>
      </c>
    </row>
    <row r="53" spans="1:27" ht="15.75" thickBot="1" x14ac:dyDescent="0.3">
      <c r="A53" s="1">
        <v>42</v>
      </c>
      <c r="B53" s="1">
        <f t="shared" si="28"/>
        <v>43</v>
      </c>
      <c r="C53" s="1">
        <f t="shared" si="29"/>
        <v>0.49312705964838321</v>
      </c>
      <c r="D53" s="1">
        <f t="shared" si="30"/>
        <v>0.47965822829948596</v>
      </c>
      <c r="E53" s="1">
        <f t="shared" si="31"/>
        <v>0.18253974649883276</v>
      </c>
      <c r="F53" s="1">
        <f t="shared" si="32"/>
        <v>0.17443574169563966</v>
      </c>
      <c r="G53" s="1">
        <f t="shared" si="33"/>
        <v>0.18253974649883276</v>
      </c>
      <c r="H53" s="1">
        <f t="shared" si="34"/>
        <v>0.17443574169563966</v>
      </c>
      <c r="I53" s="1">
        <f t="shared" si="35"/>
        <v>0.48633515180440651</v>
      </c>
      <c r="J53" s="1">
        <f t="shared" si="36"/>
        <v>0.17844118726580432</v>
      </c>
      <c r="K53" s="1">
        <f t="shared" si="37"/>
        <v>0.17844118726580432</v>
      </c>
      <c r="O53" s="26"/>
      <c r="P53" s="24" t="s">
        <v>64</v>
      </c>
      <c r="Q53" s="10">
        <v>67</v>
      </c>
      <c r="R53" s="10">
        <v>59.395000000000003</v>
      </c>
      <c r="S53" s="10">
        <v>-0.89410000000000001</v>
      </c>
      <c r="T53" s="10">
        <v>7750.9</v>
      </c>
      <c r="U53" s="10">
        <v>-2.7751999999999999</v>
      </c>
      <c r="V53" s="10">
        <v>13.3</v>
      </c>
    </row>
    <row r="54" spans="1:27" ht="17.25" customHeight="1" thickBot="1" x14ac:dyDescent="0.3">
      <c r="A54" s="1">
        <v>43</v>
      </c>
      <c r="B54" s="1">
        <f t="shared" si="28"/>
        <v>44</v>
      </c>
      <c r="C54" s="1">
        <f t="shared" si="29"/>
        <v>0.47965822829948596</v>
      </c>
      <c r="D54" s="1">
        <f t="shared" si="30"/>
        <v>0.46685441408179834</v>
      </c>
      <c r="E54" s="1">
        <f t="shared" si="31"/>
        <v>0.17443574169563966</v>
      </c>
      <c r="F54" s="1">
        <f t="shared" si="32"/>
        <v>0.16686564375065591</v>
      </c>
      <c r="G54" s="1">
        <f t="shared" si="33"/>
        <v>0.17443574169563966</v>
      </c>
      <c r="H54" s="1">
        <f t="shared" si="34"/>
        <v>0.16686564375065591</v>
      </c>
      <c r="I54" s="1">
        <f t="shared" si="35"/>
        <v>0.47320292413095227</v>
      </c>
      <c r="J54" s="1">
        <f t="shared" si="36"/>
        <v>0.17060820290746087</v>
      </c>
      <c r="K54" s="1">
        <f t="shared" si="37"/>
        <v>0.17060820290746087</v>
      </c>
      <c r="O54" s="13" t="s">
        <v>16</v>
      </c>
      <c r="P54" s="14">
        <v>1</v>
      </c>
      <c r="Q54" s="14">
        <v>90</v>
      </c>
      <c r="R54" s="14">
        <v>50.47</v>
      </c>
      <c r="S54" s="14">
        <v>-0.38190000000000002</v>
      </c>
      <c r="T54" s="14">
        <v>281.10000000000002</v>
      </c>
      <c r="U54" s="14">
        <v>-0.99890000000000001</v>
      </c>
      <c r="V54" s="13">
        <v>16.2</v>
      </c>
      <c r="W54" s="15">
        <v>50.47</v>
      </c>
      <c r="X54" s="15">
        <v>-0.38190000000000002</v>
      </c>
      <c r="Y54" s="15">
        <v>281.10000000000002</v>
      </c>
      <c r="Z54" s="15">
        <v>-0.99890000000000001</v>
      </c>
      <c r="AA54" s="15">
        <v>16.2</v>
      </c>
    </row>
    <row r="55" spans="1:27" ht="17.25" customHeight="1" x14ac:dyDescent="0.25">
      <c r="A55" s="1">
        <v>44</v>
      </c>
      <c r="B55" s="1">
        <f t="shared" si="28"/>
        <v>45</v>
      </c>
      <c r="C55" s="1">
        <f t="shared" si="29"/>
        <v>0.46685441408179834</v>
      </c>
      <c r="D55" s="1">
        <f t="shared" si="30"/>
        <v>0.45466876183454841</v>
      </c>
      <c r="E55" s="1">
        <f t="shared" si="31"/>
        <v>0.16686564375065591</v>
      </c>
      <c r="F55" s="1">
        <f t="shared" si="32"/>
        <v>0.15978331173176175</v>
      </c>
      <c r="G55" s="1">
        <f t="shared" si="33"/>
        <v>0.16686564375065591</v>
      </c>
      <c r="H55" s="1">
        <f t="shared" si="34"/>
        <v>0.15978331173176175</v>
      </c>
      <c r="I55" s="1">
        <f t="shared" si="35"/>
        <v>0.46071191093529318</v>
      </c>
      <c r="J55" s="1">
        <f t="shared" si="36"/>
        <v>0.1632856189908421</v>
      </c>
      <c r="K55" s="1">
        <f t="shared" si="37"/>
        <v>0.1632856189908421</v>
      </c>
    </row>
    <row r="56" spans="1:27" x14ac:dyDescent="0.25">
      <c r="A56" s="1">
        <v>45</v>
      </c>
      <c r="B56" s="1">
        <f t="shared" si="28"/>
        <v>46</v>
      </c>
      <c r="C56" s="1">
        <f t="shared" si="29"/>
        <v>0.45466876183454841</v>
      </c>
      <c r="D56" s="1">
        <f t="shared" si="30"/>
        <v>0.44305866262245153</v>
      </c>
      <c r="E56" s="1">
        <f t="shared" si="31"/>
        <v>0.15978331173176175</v>
      </c>
      <c r="F56" s="1">
        <f t="shared" si="32"/>
        <v>0.15314749912788134</v>
      </c>
      <c r="G56" s="1">
        <f t="shared" si="33"/>
        <v>0.15978331173176175</v>
      </c>
      <c r="H56" s="1">
        <f t="shared" si="34"/>
        <v>0.15314749912788134</v>
      </c>
      <c r="I56" s="1">
        <f t="shared" si="35"/>
        <v>0.44881742183097123</v>
      </c>
      <c r="J56" s="1">
        <f t="shared" si="36"/>
        <v>0.15642979680259017</v>
      </c>
      <c r="K56" s="1">
        <f t="shared" si="37"/>
        <v>0.15642979680259017</v>
      </c>
    </row>
    <row r="57" spans="1:27" x14ac:dyDescent="0.25">
      <c r="A57" s="1">
        <v>46</v>
      </c>
      <c r="B57" s="1">
        <f t="shared" si="28"/>
        <v>47</v>
      </c>
      <c r="C57" s="1">
        <f t="shared" si="29"/>
        <v>0.44305866262245153</v>
      </c>
      <c r="D57" s="1">
        <f t="shared" si="30"/>
        <v>0.43198528692636645</v>
      </c>
      <c r="E57" s="1">
        <f t="shared" si="31"/>
        <v>0.15314749912788134</v>
      </c>
      <c r="F57" s="1">
        <f t="shared" si="32"/>
        <v>0.14692124253384908</v>
      </c>
      <c r="G57" s="1">
        <f t="shared" si="33"/>
        <v>0.15314749912788134</v>
      </c>
      <c r="H57" s="1">
        <f t="shared" si="34"/>
        <v>0.14692124253384908</v>
      </c>
      <c r="I57" s="1">
        <f t="shared" si="35"/>
        <v>0.43747877384709088</v>
      </c>
      <c r="J57" s="1">
        <f t="shared" si="36"/>
        <v>0.15000167845105575</v>
      </c>
      <c r="K57" s="1">
        <f t="shared" si="37"/>
        <v>0.15000167845105575</v>
      </c>
    </row>
    <row r="58" spans="1:27" x14ac:dyDescent="0.25">
      <c r="A58" s="1">
        <v>47</v>
      </c>
      <c r="B58" s="1">
        <f t="shared" si="28"/>
        <v>48</v>
      </c>
      <c r="C58" s="1">
        <f t="shared" si="29"/>
        <v>0.43198528692636645</v>
      </c>
      <c r="D58" s="1">
        <f t="shared" si="30"/>
        <v>0.42141317779207571</v>
      </c>
      <c r="E58" s="1">
        <f t="shared" si="31"/>
        <v>0.14692124253384908</v>
      </c>
      <c r="F58" s="1">
        <f t="shared" si="32"/>
        <v>0.14107133772126418</v>
      </c>
      <c r="G58" s="1">
        <f t="shared" si="33"/>
        <v>0.14692124253384908</v>
      </c>
      <c r="H58" s="1">
        <f t="shared" si="34"/>
        <v>0.14107133772126418</v>
      </c>
      <c r="I58" s="1">
        <f t="shared" si="35"/>
        <v>0.42665885539617054</v>
      </c>
      <c r="J58" s="1">
        <f t="shared" si="36"/>
        <v>0.14396622052933203</v>
      </c>
      <c r="K58" s="1">
        <f t="shared" si="37"/>
        <v>0.14396622052933203</v>
      </c>
    </row>
    <row r="59" spans="1:27" x14ac:dyDescent="0.25">
      <c r="A59" s="1">
        <v>48</v>
      </c>
      <c r="B59" s="1">
        <f t="shared" si="28"/>
        <v>49</v>
      </c>
      <c r="C59" s="1">
        <f t="shared" si="29"/>
        <v>0.42141317779207571</v>
      </c>
      <c r="D59" s="1">
        <f t="shared" si="30"/>
        <v>0.41130989517158939</v>
      </c>
      <c r="E59" s="1">
        <f t="shared" si="31"/>
        <v>0.14107133772126418</v>
      </c>
      <c r="F59" s="1">
        <f t="shared" si="32"/>
        <v>0.13556788909049849</v>
      </c>
      <c r="G59" s="1">
        <f t="shared" si="33"/>
        <v>0.14107133772126418</v>
      </c>
      <c r="H59" s="1">
        <f t="shared" si="34"/>
        <v>0.13556788909049849</v>
      </c>
      <c r="I59" s="1">
        <f t="shared" si="35"/>
        <v>0.41632374568553598</v>
      </c>
      <c r="J59" s="1">
        <f t="shared" si="36"/>
        <v>0.13829190793230892</v>
      </c>
      <c r="K59" s="1">
        <f t="shared" si="37"/>
        <v>0.13829190793230892</v>
      </c>
    </row>
    <row r="60" spans="1:27" x14ac:dyDescent="0.25">
      <c r="A60" s="1">
        <v>49</v>
      </c>
      <c r="B60" s="1">
        <f t="shared" si="28"/>
        <v>50</v>
      </c>
      <c r="C60" s="1">
        <f t="shared" si="29"/>
        <v>0.41130989517158939</v>
      </c>
      <c r="D60" s="1">
        <f t="shared" si="30"/>
        <v>0.40164570412224626</v>
      </c>
      <c r="E60" s="1">
        <f t="shared" si="31"/>
        <v>0.13556788909049849</v>
      </c>
      <c r="F60" s="1">
        <f t="shared" si="32"/>
        <v>0.1303839209763791</v>
      </c>
      <c r="G60" s="1">
        <f t="shared" si="33"/>
        <v>0.13556788909049849</v>
      </c>
      <c r="H60" s="1">
        <f t="shared" si="34"/>
        <v>0.1303839209763791</v>
      </c>
      <c r="I60" s="1">
        <f t="shared" si="35"/>
        <v>0.40644238154638607</v>
      </c>
      <c r="J60" s="1">
        <f t="shared" si="36"/>
        <v>0.1329503351064385</v>
      </c>
      <c r="K60" s="1">
        <f t="shared" si="37"/>
        <v>0.1329503351064385</v>
      </c>
    </row>
    <row r="61" spans="1:27" x14ac:dyDescent="0.25">
      <c r="A61" s="1">
        <v>50</v>
      </c>
      <c r="B61" s="1">
        <f t="shared" si="28"/>
        <v>51</v>
      </c>
      <c r="C61" s="1">
        <f t="shared" si="29"/>
        <v>0.40164570412224626</v>
      </c>
      <c r="D61" s="1">
        <f t="shared" si="30"/>
        <v>0.39239330070279099</v>
      </c>
      <c r="E61" s="1">
        <f t="shared" si="31"/>
        <v>0.1303839209763791</v>
      </c>
      <c r="F61" s="1">
        <f t="shared" si="32"/>
        <v>0.12549504127961988</v>
      </c>
      <c r="G61" s="1">
        <f t="shared" si="33"/>
        <v>0.1303839209763791</v>
      </c>
      <c r="H61" s="1">
        <f t="shared" si="34"/>
        <v>0.12549504127961988</v>
      </c>
      <c r="I61" s="1">
        <f t="shared" si="35"/>
        <v>0.3969862649517707</v>
      </c>
      <c r="J61" s="1">
        <f t="shared" si="36"/>
        <v>0.12791584423952937</v>
      </c>
      <c r="K61" s="1">
        <f t="shared" si="37"/>
        <v>0.12791584423952937</v>
      </c>
    </row>
    <row r="62" spans="1:27" x14ac:dyDescent="0.25">
      <c r="A62" s="1">
        <v>51</v>
      </c>
      <c r="B62" s="1">
        <f t="shared" si="28"/>
        <v>52</v>
      </c>
      <c r="C62" s="1">
        <f t="shared" si="29"/>
        <v>0.39239330070279099</v>
      </c>
      <c r="D62" s="1">
        <f t="shared" si="30"/>
        <v>0.38352757037266483</v>
      </c>
      <c r="E62" s="1">
        <f t="shared" si="31"/>
        <v>0.12549504127961988</v>
      </c>
      <c r="F62" s="1">
        <f t="shared" si="32"/>
        <v>0.12087914951729496</v>
      </c>
      <c r="G62" s="1">
        <f t="shared" si="33"/>
        <v>0.12549504127961988</v>
      </c>
      <c r="H62" s="1">
        <f t="shared" si="34"/>
        <v>0.12087914951729496</v>
      </c>
      <c r="I62" s="1">
        <f t="shared" si="35"/>
        <v>0.38792920556120136</v>
      </c>
      <c r="J62" s="1">
        <f t="shared" si="36"/>
        <v>0.12316521170155349</v>
      </c>
      <c r="K62" s="1">
        <f t="shared" si="37"/>
        <v>0.12316521170155349</v>
      </c>
    </row>
    <row r="63" spans="1:27" x14ac:dyDescent="0.25">
      <c r="A63" s="1">
        <v>52</v>
      </c>
      <c r="B63" s="1">
        <f t="shared" si="28"/>
        <v>53</v>
      </c>
      <c r="C63" s="1">
        <f t="shared" si="29"/>
        <v>0.38352757037266483</v>
      </c>
      <c r="D63" s="1">
        <f t="shared" si="30"/>
        <v>0.37502537450068657</v>
      </c>
      <c r="E63" s="1">
        <f t="shared" si="31"/>
        <v>0.12087914951729496</v>
      </c>
      <c r="F63" s="1">
        <f t="shared" si="32"/>
        <v>0.11651618270586339</v>
      </c>
      <c r="G63" s="1">
        <f t="shared" si="33"/>
        <v>0.12087914951729496</v>
      </c>
      <c r="H63" s="1">
        <f t="shared" si="34"/>
        <v>0.11651618270586339</v>
      </c>
      <c r="I63" s="1">
        <f t="shared" si="35"/>
        <v>0.37924709351148311</v>
      </c>
      <c r="J63" s="1">
        <f t="shared" si="36"/>
        <v>0.11867737551196778</v>
      </c>
      <c r="K63" s="1">
        <f t="shared" si="37"/>
        <v>0.11867737551196778</v>
      </c>
    </row>
    <row r="64" spans="1:27" x14ac:dyDescent="0.25">
      <c r="A64" s="1">
        <v>53</v>
      </c>
      <c r="B64" s="1">
        <f t="shared" si="28"/>
        <v>54</v>
      </c>
      <c r="C64" s="1">
        <f t="shared" si="29"/>
        <v>0.37502537450068657</v>
      </c>
      <c r="D64" s="1">
        <f t="shared" si="30"/>
        <v>0.36686536125350289</v>
      </c>
      <c r="E64" s="1">
        <f t="shared" si="31"/>
        <v>0.11651618270586339</v>
      </c>
      <c r="F64" s="1">
        <f t="shared" si="32"/>
        <v>0.11238789356985113</v>
      </c>
      <c r="G64" s="1">
        <f t="shared" si="33"/>
        <v>0.11651618270586339</v>
      </c>
      <c r="H64" s="1">
        <f t="shared" si="34"/>
        <v>0.11238789356985113</v>
      </c>
      <c r="I64" s="1">
        <f t="shared" si="35"/>
        <v>0.37091769840151412</v>
      </c>
      <c r="J64" s="1">
        <f t="shared" si="36"/>
        <v>0.11443319780492561</v>
      </c>
      <c r="K64" s="1">
        <f t="shared" si="37"/>
        <v>0.11443319780492561</v>
      </c>
    </row>
    <row r="65" spans="1:11" x14ac:dyDescent="0.25">
      <c r="A65" s="1">
        <v>54</v>
      </c>
      <c r="B65" s="1">
        <f t="shared" si="28"/>
        <v>55</v>
      </c>
      <c r="C65" s="1">
        <f t="shared" si="29"/>
        <v>0.36686536125350289</v>
      </c>
      <c r="D65" s="1">
        <f t="shared" si="30"/>
        <v>0.35902779768775561</v>
      </c>
      <c r="E65" s="1">
        <f t="shared" si="31"/>
        <v>0.11238789356985113</v>
      </c>
      <c r="F65" s="1">
        <f t="shared" si="32"/>
        <v>0.10847765645566734</v>
      </c>
      <c r="G65" s="1">
        <f t="shared" si="33"/>
        <v>0.11238789356985113</v>
      </c>
      <c r="H65" s="1">
        <f t="shared" si="34"/>
        <v>0.10847765645566734</v>
      </c>
      <c r="I65" s="1">
        <f t="shared" si="35"/>
        <v>0.36292049102649004</v>
      </c>
      <c r="J65" s="1">
        <f t="shared" si="36"/>
        <v>0.11041525724298737</v>
      </c>
      <c r="K65" s="1">
        <f t="shared" si="37"/>
        <v>0.11041525724298737</v>
      </c>
    </row>
    <row r="66" spans="1:11" x14ac:dyDescent="0.25">
      <c r="A66" s="1">
        <v>55</v>
      </c>
      <c r="B66" s="1">
        <f t="shared" si="28"/>
        <v>56</v>
      </c>
      <c r="C66" s="1">
        <f t="shared" si="29"/>
        <v>0.35902779768775561</v>
      </c>
      <c r="D66" s="1">
        <f t="shared" si="30"/>
        <v>0.35149442033291833</v>
      </c>
      <c r="E66" s="1">
        <f t="shared" si="31"/>
        <v>0.10847765645566734</v>
      </c>
      <c r="F66" s="1">
        <f t="shared" si="32"/>
        <v>0.10477029706057403</v>
      </c>
      <c r="G66" s="1">
        <f t="shared" si="33"/>
        <v>0.10847765645566734</v>
      </c>
      <c r="H66" s="1">
        <f t="shared" si="34"/>
        <v>0.10477029706057403</v>
      </c>
      <c r="I66" s="1">
        <f t="shared" si="35"/>
        <v>0.35523648492446336</v>
      </c>
      <c r="J66" s="1">
        <f t="shared" si="36"/>
        <v>0.10660766713577328</v>
      </c>
      <c r="K66" s="1">
        <f t="shared" si="37"/>
        <v>0.10660766713577328</v>
      </c>
    </row>
    <row r="67" spans="1:11" x14ac:dyDescent="0.25">
      <c r="A67" s="1">
        <v>56</v>
      </c>
      <c r="B67" s="1">
        <f t="shared" si="28"/>
        <v>57</v>
      </c>
      <c r="C67" s="1">
        <f t="shared" si="29"/>
        <v>0.35149442033291833</v>
      </c>
      <c r="D67" s="1">
        <f t="shared" si="30"/>
        <v>0.34424830194032929</v>
      </c>
      <c r="E67" s="1">
        <f t="shared" si="31"/>
        <v>0.10477029706057403</v>
      </c>
      <c r="F67" s="1">
        <f t="shared" si="32"/>
        <v>0.10125194269116683</v>
      </c>
      <c r="G67" s="1">
        <f t="shared" si="33"/>
        <v>0.10477029706057403</v>
      </c>
      <c r="H67" s="1">
        <f t="shared" si="34"/>
        <v>0.10125194269116683</v>
      </c>
      <c r="I67" s="1">
        <f t="shared" si="35"/>
        <v>0.34784809522142113</v>
      </c>
      <c r="J67" s="1">
        <f t="shared" si="36"/>
        <v>0.10299591568517019</v>
      </c>
      <c r="K67" s="1">
        <f t="shared" si="37"/>
        <v>0.10299591568517019</v>
      </c>
    </row>
    <row r="68" spans="1:11" x14ac:dyDescent="0.25">
      <c r="A68" s="1">
        <v>57</v>
      </c>
      <c r="B68" s="1">
        <f t="shared" si="28"/>
        <v>58</v>
      </c>
      <c r="C68" s="1">
        <f t="shared" si="29"/>
        <v>0.34424830194032929</v>
      </c>
      <c r="D68" s="1">
        <f t="shared" si="30"/>
        <v>0.33727373240114555</v>
      </c>
      <c r="E68" s="1">
        <f t="shared" si="31"/>
        <v>0.10125194269116683</v>
      </c>
      <c r="F68" s="1">
        <f t="shared" si="32"/>
        <v>9.7909890267450089E-2</v>
      </c>
      <c r="G68" s="1">
        <f t="shared" si="33"/>
        <v>0.10125194269116683</v>
      </c>
      <c r="H68" s="1">
        <f t="shared" si="34"/>
        <v>9.7909890267450089E-2</v>
      </c>
      <c r="I68" s="1">
        <f t="shared" si="35"/>
        <v>0.34073901261918194</v>
      </c>
      <c r="J68" s="1">
        <f t="shared" si="36"/>
        <v>9.9566725330039102E-2</v>
      </c>
      <c r="K68" s="1">
        <f t="shared" si="37"/>
        <v>9.9566725330039102E-2</v>
      </c>
    </row>
    <row r="69" spans="1:11" x14ac:dyDescent="0.25">
      <c r="A69" s="1">
        <v>58</v>
      </c>
      <c r="B69" s="1">
        <f t="shared" si="28"/>
        <v>59</v>
      </c>
      <c r="C69" s="1">
        <f t="shared" si="29"/>
        <v>0.33727373240114555</v>
      </c>
      <c r="D69" s="1">
        <f t="shared" si="30"/>
        <v>0.33055611211232017</v>
      </c>
      <c r="E69" s="1">
        <f t="shared" si="31"/>
        <v>9.7909890267450089E-2</v>
      </c>
      <c r="F69" s="1">
        <f t="shared" si="32"/>
        <v>9.4732489706554568E-2</v>
      </c>
      <c r="G69" s="1">
        <f t="shared" si="33"/>
        <v>9.7909890267450089E-2</v>
      </c>
      <c r="H69" s="1">
        <f t="shared" si="34"/>
        <v>9.4732489706554568E-2</v>
      </c>
      <c r="I69" s="1">
        <f t="shared" si="35"/>
        <v>0.33389409067007259</v>
      </c>
      <c r="J69" s="1">
        <f t="shared" si="36"/>
        <v>9.6307928621774105E-2</v>
      </c>
      <c r="K69" s="1">
        <f t="shared" si="37"/>
        <v>9.6307928621774105E-2</v>
      </c>
    </row>
    <row r="70" spans="1:11" x14ac:dyDescent="0.25">
      <c r="A70" s="1">
        <v>59</v>
      </c>
      <c r="B70" s="1">
        <f t="shared" si="28"/>
        <v>60</v>
      </c>
      <c r="C70" s="1">
        <f t="shared" si="29"/>
        <v>0.33055611211232017</v>
      </c>
      <c r="D70" s="1">
        <f t="shared" si="30"/>
        <v>0.32408185630387648</v>
      </c>
      <c r="E70" s="1">
        <f t="shared" si="31"/>
        <v>9.4732489706554568E-2</v>
      </c>
      <c r="F70" s="1">
        <f t="shared" si="32"/>
        <v>9.170904066948532E-2</v>
      </c>
      <c r="G70" s="1">
        <f t="shared" si="33"/>
        <v>9.4732489706554568E-2</v>
      </c>
      <c r="H70" s="1">
        <f t="shared" si="34"/>
        <v>9.170904066948532E-2</v>
      </c>
      <c r="I70" s="1">
        <f t="shared" si="35"/>
        <v>0.32729924473891958</v>
      </c>
      <c r="J70" s="1">
        <f t="shared" si="36"/>
        <v>9.3208358444567624E-2</v>
      </c>
      <c r="K70" s="1">
        <f t="shared" si="37"/>
        <v>9.3208358444567624E-2</v>
      </c>
    </row>
    <row r="71" spans="1:11" x14ac:dyDescent="0.25">
      <c r="A71" s="1">
        <v>60</v>
      </c>
      <c r="B71" s="1">
        <f t="shared" si="28"/>
        <v>61</v>
      </c>
      <c r="C71" s="1">
        <f t="shared" si="29"/>
        <v>0.32408185630387648</v>
      </c>
      <c r="D71" s="1">
        <f t="shared" si="30"/>
        <v>0.31783830903974486</v>
      </c>
      <c r="E71" s="1">
        <f t="shared" si="31"/>
        <v>9.170904066948532E-2</v>
      </c>
      <c r="F71" s="1">
        <f t="shared" si="32"/>
        <v>8.8829700947206131E-2</v>
      </c>
      <c r="G71" s="1">
        <f t="shared" si="33"/>
        <v>9.170904066948532E-2</v>
      </c>
      <c r="H71" s="1">
        <f t="shared" si="34"/>
        <v>8.8829700947206131E-2</v>
      </c>
      <c r="I71" s="1">
        <f t="shared" si="35"/>
        <v>0.32094136126703121</v>
      </c>
      <c r="J71" s="1">
        <f t="shared" si="36"/>
        <v>9.0257750714633919E-2</v>
      </c>
      <c r="K71" s="1">
        <f t="shared" si="37"/>
        <v>9.0257750714633919E-2</v>
      </c>
    </row>
    <row r="72" spans="1:11" x14ac:dyDescent="0.25">
      <c r="A72" s="1">
        <v>61</v>
      </c>
      <c r="B72" s="1">
        <f t="shared" si="28"/>
        <v>62</v>
      </c>
      <c r="C72" s="1">
        <f t="shared" si="29"/>
        <v>0.31783830903974486</v>
      </c>
      <c r="D72" s="1">
        <f t="shared" si="30"/>
        <v>0.31181366577402864</v>
      </c>
      <c r="E72" s="1">
        <f t="shared" si="31"/>
        <v>8.8829700947206131E-2</v>
      </c>
      <c r="F72" s="1">
        <f t="shared" si="32"/>
        <v>8.6085405008734239E-2</v>
      </c>
      <c r="G72" s="1">
        <f t="shared" si="33"/>
        <v>8.8829700947206131E-2</v>
      </c>
      <c r="H72" s="1">
        <f t="shared" si="34"/>
        <v>8.6085405008734239E-2</v>
      </c>
      <c r="I72" s="1">
        <f t="shared" si="35"/>
        <v>0.31480821613717908</v>
      </c>
      <c r="J72" s="1">
        <f t="shared" si="36"/>
        <v>8.7446657961126273E-2</v>
      </c>
      <c r="K72" s="1">
        <f t="shared" si="37"/>
        <v>8.7446657961126273E-2</v>
      </c>
    </row>
    <row r="73" spans="1:11" x14ac:dyDescent="0.25">
      <c r="A73" s="1">
        <v>62</v>
      </c>
      <c r="B73" s="1">
        <f t="shared" ref="B73:B104" si="38">A73+1</f>
        <v>63</v>
      </c>
      <c r="C73" s="1">
        <f t="shared" si="29"/>
        <v>0.31181366577402864</v>
      </c>
      <c r="D73" s="1">
        <f t="shared" si="30"/>
        <v>0.30599690348945607</v>
      </c>
      <c r="E73" s="1">
        <f t="shared" si="31"/>
        <v>8.6085405008734239E-2</v>
      </c>
      <c r="F73" s="1">
        <f t="shared" si="32"/>
        <v>8.3467791441738173E-2</v>
      </c>
      <c r="G73" s="1">
        <f t="shared" si="33"/>
        <v>8.6085405008734239E-2</v>
      </c>
      <c r="H73" s="1">
        <f t="shared" si="34"/>
        <v>8.3467791441738173E-2</v>
      </c>
      <c r="I73" s="1">
        <f t="shared" si="35"/>
        <v>0.30888840109695775</v>
      </c>
      <c r="J73" s="1">
        <f t="shared" si="36"/>
        <v>8.4766372418563676E-2</v>
      </c>
      <c r="K73" s="1">
        <f t="shared" si="37"/>
        <v>8.4766372418563676E-2</v>
      </c>
    </row>
    <row r="74" spans="1:11" x14ac:dyDescent="0.25">
      <c r="A74" s="1">
        <v>63</v>
      </c>
      <c r="B74" s="1">
        <f t="shared" si="38"/>
        <v>64</v>
      </c>
      <c r="C74" s="1">
        <f t="shared" ref="C74:C111" si="39">$A$2*A74^($B$2)</f>
        <v>0.30599690348945607</v>
      </c>
      <c r="D74" s="1">
        <f t="shared" ref="D74:D111" si="40">$A$2*B74^($B$2)</f>
        <v>0.30037771756897058</v>
      </c>
      <c r="E74" s="1">
        <f t="shared" si="31"/>
        <v>8.3467791441738173E-2</v>
      </c>
      <c r="F74" s="1">
        <f t="shared" si="32"/>
        <v>8.0969138191960555E-2</v>
      </c>
      <c r="G74" s="1">
        <f t="shared" si="33"/>
        <v>8.3467791441738173E-2</v>
      </c>
      <c r="H74" s="1">
        <f t="shared" si="34"/>
        <v>8.0969138191960555E-2</v>
      </c>
      <c r="I74" s="1">
        <f t="shared" si="35"/>
        <v>0.30317125732966016</v>
      </c>
      <c r="J74" s="1">
        <f t="shared" si="36"/>
        <v>8.220885745137213E-2</v>
      </c>
      <c r="K74" s="1">
        <f t="shared" si="37"/>
        <v>8.220885745137213E-2</v>
      </c>
    </row>
    <row r="75" spans="1:11" x14ac:dyDescent="0.25">
      <c r="A75" s="1">
        <v>64</v>
      </c>
      <c r="B75" s="1">
        <f t="shared" si="38"/>
        <v>65</v>
      </c>
      <c r="C75" s="1">
        <f t="shared" si="39"/>
        <v>0.30037771756897058</v>
      </c>
      <c r="D75" s="1">
        <f t="shared" si="40"/>
        <v>0.29494646465805407</v>
      </c>
      <c r="E75" s="1">
        <f t="shared" si="31"/>
        <v>8.0969138191960555E-2</v>
      </c>
      <c r="F75" s="1">
        <f t="shared" si="32"/>
        <v>7.8582304656939606E-2</v>
      </c>
      <c r="G75" s="1">
        <f t="shared" si="33"/>
        <v>8.0969138191960555E-2</v>
      </c>
      <c r="H75" s="1">
        <f t="shared" si="34"/>
        <v>7.8582304656939606E-2</v>
      </c>
      <c r="I75" s="1">
        <f t="shared" si="35"/>
        <v>0.29764681537925841</v>
      </c>
      <c r="J75" s="1">
        <f t="shared" si="36"/>
        <v>7.976668629358169E-2</v>
      </c>
      <c r="K75" s="1">
        <f t="shared" si="37"/>
        <v>7.976668629358169E-2</v>
      </c>
    </row>
    <row r="76" spans="1:11" x14ac:dyDescent="0.25">
      <c r="A76" s="1">
        <v>65</v>
      </c>
      <c r="B76" s="1">
        <f t="shared" si="38"/>
        <v>66</v>
      </c>
      <c r="C76" s="1">
        <f t="shared" si="39"/>
        <v>0.29494646465805407</v>
      </c>
      <c r="D76" s="1">
        <f t="shared" si="40"/>
        <v>0.28969411086723967</v>
      </c>
      <c r="E76" s="1">
        <f t="shared" si="31"/>
        <v>7.8582304656939606E-2</v>
      </c>
      <c r="F76" s="1">
        <f t="shared" si="32"/>
        <v>7.6300679816382749E-2</v>
      </c>
      <c r="G76" s="1">
        <f t="shared" si="33"/>
        <v>7.8582304656939606E-2</v>
      </c>
      <c r="H76" s="1">
        <f t="shared" si="34"/>
        <v>7.6300679816382749E-2</v>
      </c>
      <c r="I76" s="1">
        <f t="shared" si="35"/>
        <v>0.29230574073323129</v>
      </c>
      <c r="J76" s="1">
        <f t="shared" si="36"/>
        <v>7.7432987224224786E-2</v>
      </c>
      <c r="K76" s="1">
        <f t="shared" si="37"/>
        <v>7.7432987224224786E-2</v>
      </c>
    </row>
    <row r="77" spans="1:11" x14ac:dyDescent="0.25">
      <c r="A77" s="1">
        <v>66</v>
      </c>
      <c r="B77" s="1">
        <f t="shared" si="38"/>
        <v>67</v>
      </c>
      <c r="C77" s="1">
        <f t="shared" si="39"/>
        <v>0.28969411086723967</v>
      </c>
      <c r="D77" s="1">
        <f t="shared" si="40"/>
        <v>0.28461218474354932</v>
      </c>
      <c r="E77" s="1">
        <f t="shared" si="31"/>
        <v>7.6300679816382749E-2</v>
      </c>
      <c r="F77" s="1">
        <f t="shared" si="32"/>
        <v>7.4118135689753284E-2</v>
      </c>
      <c r="G77" s="1">
        <f t="shared" si="33"/>
        <v>7.6300679816382749E-2</v>
      </c>
      <c r="H77" s="1">
        <f t="shared" si="34"/>
        <v>7.4118135689753284E-2</v>
      </c>
      <c r="I77" s="1">
        <f t="shared" si="35"/>
        <v>0.28713928445450565</v>
      </c>
      <c r="J77" s="1">
        <f t="shared" si="36"/>
        <v>7.5201394416382447E-2</v>
      </c>
      <c r="K77" s="1">
        <f t="shared" si="37"/>
        <v>7.5201394416382447E-2</v>
      </c>
    </row>
    <row r="78" spans="1:11" x14ac:dyDescent="0.25">
      <c r="A78" s="1">
        <v>67</v>
      </c>
      <c r="B78" s="1">
        <f t="shared" si="38"/>
        <v>68</v>
      </c>
      <c r="C78" s="1">
        <f t="shared" si="39"/>
        <v>0.28461218474354932</v>
      </c>
      <c r="D78" s="1">
        <f t="shared" si="40"/>
        <v>0.27969273450820731</v>
      </c>
      <c r="E78" s="1">
        <f t="shared" si="31"/>
        <v>7.4118135689753284E-2</v>
      </c>
      <c r="F78" s="1">
        <f t="shared" si="32"/>
        <v>7.2028985504145243E-2</v>
      </c>
      <c r="G78" s="1">
        <f t="shared" si="33"/>
        <v>7.4118135689753284E-2</v>
      </c>
      <c r="H78" s="1">
        <f t="shared" si="34"/>
        <v>7.2028985504145243E-2</v>
      </c>
      <c r="I78" s="1">
        <f t="shared" si="35"/>
        <v>0.28213923832507087</v>
      </c>
      <c r="J78" s="1">
        <f t="shared" si="36"/>
        <v>7.3066003797820078E-2</v>
      </c>
      <c r="K78" s="1">
        <f t="shared" si="37"/>
        <v>7.3066003797820078E-2</v>
      </c>
    </row>
    <row r="79" spans="1:11" x14ac:dyDescent="0.25">
      <c r="A79" s="1">
        <v>68</v>
      </c>
      <c r="B79" s="1">
        <f t="shared" si="38"/>
        <v>69</v>
      </c>
      <c r="C79" s="1">
        <f t="shared" si="39"/>
        <v>0.27969273450820731</v>
      </c>
      <c r="D79" s="1">
        <f t="shared" si="40"/>
        <v>0.27492828911745193</v>
      </c>
      <c r="E79" s="1">
        <f t="shared" ref="E79:E111" si="41">$C$2*$A79^($D$2)</f>
        <v>7.2028985504145243E-2</v>
      </c>
      <c r="F79" s="1">
        <f t="shared" ref="F79:F111" si="42">$C$2*$B79^($D$2)</f>
        <v>7.0027946034818891E-2</v>
      </c>
      <c r="G79" s="1">
        <f t="shared" ref="G79:G111" si="43">IF($K$2="--",C79,IF($A79&lt;$K$2,C79,E79))</f>
        <v>7.2028985504145243E-2</v>
      </c>
      <c r="H79" s="1">
        <f t="shared" ref="H79:H111" si="44">IF($K$2="--",D79,IF($A79&lt;$K$2,D79,F79))</f>
        <v>7.0027946034818891E-2</v>
      </c>
      <c r="I79" s="1">
        <f t="shared" ref="I79:I111" si="45">A$2/((B79-A79)*(B$2+1))*(B79^(B$2+1)-A79^(B$2+1))</f>
        <v>0.27729789402998722</v>
      </c>
      <c r="J79" s="1">
        <f t="shared" ref="J79:J111" si="46">C$2/(($B79-$A79)*(D$2+1))*($B79^(D$2+1)-$A79^(D$2+1))</f>
        <v>7.1021333347002655E-2</v>
      </c>
      <c r="K79" s="1">
        <f t="shared" ref="K79:K110" si="47">IF($A79&lt;$K$2,I79,J79)</f>
        <v>7.1021333347002655E-2</v>
      </c>
    </row>
    <row r="80" spans="1:11" x14ac:dyDescent="0.25">
      <c r="A80" s="1">
        <v>69</v>
      </c>
      <c r="B80" s="1">
        <f t="shared" si="38"/>
        <v>70</v>
      </c>
      <c r="C80" s="1">
        <f t="shared" si="39"/>
        <v>0.27492828911745193</v>
      </c>
      <c r="D80" s="1">
        <f t="shared" si="40"/>
        <v>0.27031182275498628</v>
      </c>
      <c r="E80" s="1">
        <f t="shared" si="41"/>
        <v>7.0027946034818891E-2</v>
      </c>
      <c r="F80" s="1">
        <f t="shared" si="42"/>
        <v>6.8110103648885478E-2</v>
      </c>
      <c r="G80" s="1">
        <f t="shared" si="43"/>
        <v>7.0027946034818891E-2</v>
      </c>
      <c r="H80" s="1">
        <f t="shared" si="44"/>
        <v>6.8110103648885478E-2</v>
      </c>
      <c r="I80" s="1">
        <f t="shared" si="45"/>
        <v>0.27260800596464185</v>
      </c>
      <c r="J80" s="1">
        <f t="shared" si="46"/>
        <v>6.9062287321770735E-2</v>
      </c>
      <c r="K80" s="1">
        <f t="shared" si="47"/>
        <v>6.9062287321770735E-2</v>
      </c>
    </row>
    <row r="81" spans="1:11" x14ac:dyDescent="0.25">
      <c r="A81" s="1">
        <v>70</v>
      </c>
      <c r="B81" s="1">
        <f t="shared" si="38"/>
        <v>71</v>
      </c>
      <c r="C81" s="1">
        <f t="shared" si="39"/>
        <v>0.27031182275498628</v>
      </c>
      <c r="D81" s="1">
        <f t="shared" si="40"/>
        <v>0.26583672240962275</v>
      </c>
      <c r="E81" s="1">
        <f t="shared" si="41"/>
        <v>6.8110103648885478E-2</v>
      </c>
      <c r="F81" s="1">
        <f t="shared" si="42"/>
        <v>6.6270883641294326E-2</v>
      </c>
      <c r="G81" s="1">
        <f t="shared" si="43"/>
        <v>6.8110103648885478E-2</v>
      </c>
      <c r="H81" s="1">
        <f t="shared" si="44"/>
        <v>6.6270883641294326E-2</v>
      </c>
      <c r="I81" s="1">
        <f t="shared" si="45"/>
        <v>0.26806275729699403</v>
      </c>
      <c r="J81" s="1">
        <f t="shared" si="46"/>
        <v>6.7184123981165134E-2</v>
      </c>
      <c r="K81" s="1">
        <f t="shared" si="47"/>
        <v>6.7184123981165134E-2</v>
      </c>
    </row>
    <row r="82" spans="1:11" x14ac:dyDescent="0.25">
      <c r="A82" s="1">
        <v>71</v>
      </c>
      <c r="B82" s="1">
        <f t="shared" si="38"/>
        <v>72</v>
      </c>
      <c r="C82" s="1">
        <f t="shared" si="39"/>
        <v>0.26583672240962275</v>
      </c>
      <c r="D82" s="1">
        <f t="shared" si="40"/>
        <v>0.2614967582309789</v>
      </c>
      <c r="E82" s="1">
        <f t="shared" si="41"/>
        <v>6.6270883641294326E-2</v>
      </c>
      <c r="F82" s="1">
        <f t="shared" si="42"/>
        <v>6.4506022502889657E-2</v>
      </c>
      <c r="G82" s="1">
        <f t="shared" si="43"/>
        <v>6.6270883641294326E-2</v>
      </c>
      <c r="H82" s="1">
        <f t="shared" si="44"/>
        <v>6.4506022502889657E-2</v>
      </c>
      <c r="I82" s="1">
        <f t="shared" si="45"/>
        <v>0.26365572895833372</v>
      </c>
      <c r="J82" s="1">
        <f t="shared" si="46"/>
        <v>6.5382426415571918E-2</v>
      </c>
      <c r="K82" s="1">
        <f t="shared" si="47"/>
        <v>6.5382426415571918E-2</v>
      </c>
    </row>
    <row r="83" spans="1:11" x14ac:dyDescent="0.25">
      <c r="A83" s="1">
        <v>72</v>
      </c>
      <c r="B83" s="1">
        <f t="shared" si="38"/>
        <v>73</v>
      </c>
      <c r="C83" s="1">
        <f t="shared" si="39"/>
        <v>0.2614967582309789</v>
      </c>
      <c r="D83" s="1">
        <f t="shared" si="40"/>
        <v>0.25728605639044255</v>
      </c>
      <c r="E83" s="1">
        <f t="shared" si="41"/>
        <v>6.4506022502889657E-2</v>
      </c>
      <c r="F83" s="1">
        <f t="shared" si="42"/>
        <v>6.2811542804091861E-2</v>
      </c>
      <c r="G83" s="1">
        <f t="shared" si="43"/>
        <v>6.4506022502889657E-2</v>
      </c>
      <c r="H83" s="1">
        <f t="shared" si="44"/>
        <v>6.2811542804091861E-2</v>
      </c>
      <c r="I83" s="1">
        <f t="shared" si="45"/>
        <v>0.25938087127296761</v>
      </c>
      <c r="J83" s="1">
        <f t="shared" si="46"/>
        <v>6.3653076147277096E-2</v>
      </c>
      <c r="K83" s="1">
        <f t="shared" si="47"/>
        <v>6.3653076147277096E-2</v>
      </c>
    </row>
    <row r="84" spans="1:11" x14ac:dyDescent="0.25">
      <c r="A84" s="1">
        <v>73</v>
      </c>
      <c r="B84" s="1">
        <f t="shared" si="38"/>
        <v>74</v>
      </c>
      <c r="C84" s="1">
        <f t="shared" si="39"/>
        <v>0.25728605639044255</v>
      </c>
      <c r="D84" s="1">
        <f t="shared" si="40"/>
        <v>0.25319907420472254</v>
      </c>
      <c r="E84" s="1">
        <f t="shared" si="41"/>
        <v>6.2811542804091861E-2</v>
      </c>
      <c r="F84" s="1">
        <f t="shared" si="42"/>
        <v>6.1183730415695289E-2</v>
      </c>
      <c r="G84" s="1">
        <f t="shared" si="43"/>
        <v>6.2811542804091861E-2</v>
      </c>
      <c r="H84" s="1">
        <f t="shared" si="44"/>
        <v>6.1183730415695289E-2</v>
      </c>
      <c r="I84" s="1">
        <f t="shared" si="45"/>
        <v>0.25523247796958815</v>
      </c>
      <c r="J84" s="1">
        <f t="shared" si="46"/>
        <v>6.1992229204488776E-2</v>
      </c>
      <c r="K84" s="1">
        <f t="shared" si="47"/>
        <v>6.1992229204488776E-2</v>
      </c>
    </row>
    <row r="85" spans="1:11" x14ac:dyDescent="0.25">
      <c r="A85" s="1">
        <v>74</v>
      </c>
      <c r="B85" s="1">
        <f t="shared" si="38"/>
        <v>75</v>
      </c>
      <c r="C85" s="1">
        <f t="shared" si="39"/>
        <v>0.25319907420472254</v>
      </c>
      <c r="D85" s="1">
        <f t="shared" si="40"/>
        <v>0.24923057730574202</v>
      </c>
      <c r="E85" s="1">
        <f t="shared" si="41"/>
        <v>6.1183730415695289E-2</v>
      </c>
      <c r="F85" s="1">
        <f t="shared" si="42"/>
        <v>5.961911382123055E-2</v>
      </c>
      <c r="G85" s="1">
        <f t="shared" si="43"/>
        <v>6.1183730415695289E-2</v>
      </c>
      <c r="H85" s="1">
        <f t="shared" si="44"/>
        <v>5.961911382123055E-2</v>
      </c>
      <c r="I85" s="1">
        <f t="shared" si="45"/>
        <v>0.25120516234499279</v>
      </c>
      <c r="J85" s="1">
        <f t="shared" si="46"/>
        <v>6.0396294407104804E-2</v>
      </c>
      <c r="K85" s="1">
        <f t="shared" si="47"/>
        <v>6.0396294407104804E-2</v>
      </c>
    </row>
    <row r="86" spans="1:11" x14ac:dyDescent="0.25">
      <c r="A86" s="1">
        <v>75</v>
      </c>
      <c r="B86" s="1">
        <f t="shared" si="38"/>
        <v>76</v>
      </c>
      <c r="C86" s="1">
        <f t="shared" si="39"/>
        <v>0.24923057730574202</v>
      </c>
      <c r="D86" s="1">
        <f t="shared" si="40"/>
        <v>0.24537561866385058</v>
      </c>
      <c r="E86" s="1">
        <f t="shared" si="41"/>
        <v>5.961911382123055E-2</v>
      </c>
      <c r="F86" s="1">
        <f t="shared" si="42"/>
        <v>5.8114445304007244E-2</v>
      </c>
      <c r="G86" s="1">
        <f t="shared" si="43"/>
        <v>5.961911382123055E-2</v>
      </c>
      <c r="H86" s="1">
        <f t="shared" si="44"/>
        <v>5.8114445304007244E-2</v>
      </c>
      <c r="I86" s="1">
        <f t="shared" si="45"/>
        <v>0.24729383537594876</v>
      </c>
      <c r="J86" s="1">
        <f t="shared" si="46"/>
        <v>5.8861913633435015E-2</v>
      </c>
      <c r="K86" s="1">
        <f t="shared" si="47"/>
        <v>5.8861913633435015E-2</v>
      </c>
    </row>
    <row r="87" spans="1:11" x14ac:dyDescent="0.25">
      <c r="A87" s="1">
        <v>76</v>
      </c>
      <c r="B87" s="1">
        <f t="shared" si="38"/>
        <v>77</v>
      </c>
      <c r="C87" s="1">
        <f t="shared" si="39"/>
        <v>0.24537561866385058</v>
      </c>
      <c r="D87" s="1">
        <f t="shared" si="40"/>
        <v>0.24162951929182697</v>
      </c>
      <c r="E87" s="1">
        <f t="shared" si="41"/>
        <v>5.8114445304007244E-2</v>
      </c>
      <c r="F87" s="1">
        <f t="shared" si="42"/>
        <v>5.6666683816957962E-2</v>
      </c>
      <c r="G87" s="1">
        <f t="shared" si="43"/>
        <v>5.8114445304007244E-2</v>
      </c>
      <c r="H87" s="1">
        <f t="shared" si="44"/>
        <v>5.6666683816957962E-2</v>
      </c>
      <c r="I87" s="1">
        <f t="shared" si="45"/>
        <v>0.24349368559607604</v>
      </c>
      <c r="J87" s="1">
        <f t="shared" si="46"/>
        <v>5.7385943863635096E-2</v>
      </c>
      <c r="K87" s="1">
        <f t="shared" si="47"/>
        <v>5.7385943863635096E-2</v>
      </c>
    </row>
    <row r="88" spans="1:11" x14ac:dyDescent="0.25">
      <c r="A88" s="1">
        <v>77</v>
      </c>
      <c r="B88" s="1">
        <f t="shared" si="38"/>
        <v>78</v>
      </c>
      <c r="C88" s="1">
        <f t="shared" si="39"/>
        <v>0.24162951929182697</v>
      </c>
      <c r="D88" s="1">
        <f t="shared" si="40"/>
        <v>0.23798785047519078</v>
      </c>
      <c r="E88" s="1">
        <f t="shared" si="41"/>
        <v>5.6666683816957962E-2</v>
      </c>
      <c r="F88" s="1">
        <f t="shared" si="42"/>
        <v>5.5272979365229742E-2</v>
      </c>
      <c r="G88" s="1">
        <f t="shared" si="43"/>
        <v>5.6666683816957962E-2</v>
      </c>
      <c r="H88" s="1">
        <f t="shared" si="44"/>
        <v>5.5272979365229742E-2</v>
      </c>
      <c r="I88" s="1">
        <f t="shared" si="45"/>
        <v>0.23980016057559203</v>
      </c>
      <c r="J88" s="1">
        <f t="shared" si="46"/>
        <v>5.5965440819267465E-2</v>
      </c>
      <c r="K88" s="1">
        <f t="shared" si="47"/>
        <v>5.5965440819267465E-2</v>
      </c>
    </row>
    <row r="89" spans="1:11" x14ac:dyDescent="0.25">
      <c r="A89" s="1">
        <v>78</v>
      </c>
      <c r="B89" s="1">
        <f t="shared" si="38"/>
        <v>79</v>
      </c>
      <c r="C89" s="1">
        <f t="shared" si="39"/>
        <v>0.23798785047519078</v>
      </c>
      <c r="D89" s="1">
        <f t="shared" si="40"/>
        <v>0.23444641739032057</v>
      </c>
      <c r="E89" s="1">
        <f t="shared" si="41"/>
        <v>5.5272979365229742E-2</v>
      </c>
      <c r="F89" s="1">
        <f t="shared" si="42"/>
        <v>5.3930658750586613E-2</v>
      </c>
      <c r="G89" s="1">
        <f t="shared" si="43"/>
        <v>5.5272979365229742E-2</v>
      </c>
      <c r="H89" s="1">
        <f t="shared" si="44"/>
        <v>5.3930658750586613E-2</v>
      </c>
      <c r="I89" s="1">
        <f t="shared" si="45"/>
        <v>0.23620894985611718</v>
      </c>
      <c r="J89" s="1">
        <f t="shared" si="46"/>
        <v>5.4597644038697761E-2</v>
      </c>
      <c r="K89" s="1">
        <f t="shared" si="47"/>
        <v>5.4597644038697761E-2</v>
      </c>
    </row>
    <row r="90" spans="1:11" x14ac:dyDescent="0.25">
      <c r="A90" s="1">
        <v>79</v>
      </c>
      <c r="B90" s="1">
        <f t="shared" si="38"/>
        <v>80</v>
      </c>
      <c r="C90" s="1">
        <f t="shared" si="39"/>
        <v>0.23444641739032057</v>
      </c>
      <c r="D90" s="1">
        <f t="shared" si="40"/>
        <v>0.23100124398602501</v>
      </c>
      <c r="E90" s="1">
        <f t="shared" si="41"/>
        <v>5.3930658750586613E-2</v>
      </c>
      <c r="F90" s="1">
        <f t="shared" si="42"/>
        <v>5.263721254342648E-2</v>
      </c>
      <c r="G90" s="1">
        <f t="shared" si="43"/>
        <v>5.3930658750586613E-2</v>
      </c>
      <c r="H90" s="1">
        <f t="shared" si="44"/>
        <v>5.263721254342648E-2</v>
      </c>
      <c r="I90" s="1">
        <f t="shared" si="45"/>
        <v>0.23271596921047705</v>
      </c>
      <c r="J90" s="1">
        <f t="shared" si="46"/>
        <v>5.3279963245748935E-2</v>
      </c>
      <c r="K90" s="1">
        <f t="shared" si="47"/>
        <v>5.3279963245748935E-2</v>
      </c>
    </row>
    <row r="91" spans="1:11" x14ac:dyDescent="0.25">
      <c r="A91" s="1">
        <v>80</v>
      </c>
      <c r="B91" s="1">
        <f t="shared" si="38"/>
        <v>81</v>
      </c>
      <c r="C91" s="1">
        <f t="shared" si="39"/>
        <v>0.23100124398602501</v>
      </c>
      <c r="D91" s="1">
        <f t="shared" si="40"/>
        <v>0.22764855901673198</v>
      </c>
      <c r="E91" s="1">
        <f t="shared" si="41"/>
        <v>5.263721254342648E-2</v>
      </c>
      <c r="F91" s="1">
        <f t="shared" si="42"/>
        <v>5.1390283162930636E-2</v>
      </c>
      <c r="G91" s="1">
        <f t="shared" si="43"/>
        <v>5.263721254342648E-2</v>
      </c>
      <c r="H91" s="1">
        <f t="shared" si="44"/>
        <v>5.1390283162930636E-2</v>
      </c>
      <c r="I91" s="1">
        <f t="shared" si="45"/>
        <v>0.22931734610904503</v>
      </c>
      <c r="J91" s="1">
        <f t="shared" si="46"/>
        <v>5.2009965885292025E-2</v>
      </c>
      <c r="K91" s="1">
        <f t="shared" si="47"/>
        <v>5.2009965885292025E-2</v>
      </c>
    </row>
    <row r="92" spans="1:11" x14ac:dyDescent="0.25">
      <c r="A92" s="1">
        <v>81</v>
      </c>
      <c r="B92" s="1">
        <f t="shared" si="38"/>
        <v>82</v>
      </c>
      <c r="C92" s="1">
        <f t="shared" si="39"/>
        <v>0.22764855901673198</v>
      </c>
      <c r="D92" s="1">
        <f t="shared" si="40"/>
        <v>0.22438478312662558</v>
      </c>
      <c r="E92" s="1">
        <f t="shared" si="41"/>
        <v>5.1390283162930636E-2</v>
      </c>
      <c r="F92" s="1">
        <f t="shared" si="42"/>
        <v>5.0187653958797179E-2</v>
      </c>
      <c r="G92" s="1">
        <f t="shared" si="43"/>
        <v>5.1390283162930636E-2</v>
      </c>
      <c r="H92" s="1">
        <f t="shared" si="44"/>
        <v>5.0187653958797179E-2</v>
      </c>
      <c r="I92" s="1">
        <f t="shared" si="45"/>
        <v>0.22600940628604227</v>
      </c>
      <c r="J92" s="1">
        <f t="shared" si="46"/>
        <v>5.0785365712461249E-2</v>
      </c>
      <c r="K92" s="1">
        <f t="shared" si="47"/>
        <v>5.0785365712461249E-2</v>
      </c>
    </row>
    <row r="93" spans="1:11" x14ac:dyDescent="0.25">
      <c r="A93" s="1">
        <v>82</v>
      </c>
      <c r="B93" s="1">
        <f t="shared" si="38"/>
        <v>83</v>
      </c>
      <c r="C93" s="1">
        <f t="shared" si="39"/>
        <v>0.22438478312662558</v>
      </c>
      <c r="D93" s="1">
        <f t="shared" si="40"/>
        <v>0.22120651689394388</v>
      </c>
      <c r="E93" s="1">
        <f t="shared" si="41"/>
        <v>5.0187653958797179E-2</v>
      </c>
      <c r="F93" s="1">
        <f t="shared" si="42"/>
        <v>4.9027239199408323E-2</v>
      </c>
      <c r="G93" s="1">
        <f t="shared" si="43"/>
        <v>5.0187653958797179E-2</v>
      </c>
      <c r="H93" s="1">
        <f t="shared" si="44"/>
        <v>4.9027239199408323E-2</v>
      </c>
      <c r="I93" s="1">
        <f t="shared" si="45"/>
        <v>0.22278866131123337</v>
      </c>
      <c r="J93" s="1">
        <f t="shared" si="46"/>
        <v>4.9604012335164843E-2</v>
      </c>
      <c r="K93" s="1">
        <f t="shared" si="47"/>
        <v>4.9604012335164843E-2</v>
      </c>
    </row>
    <row r="94" spans="1:11" x14ac:dyDescent="0.25">
      <c r="A94" s="1">
        <v>83</v>
      </c>
      <c r="B94" s="1">
        <f t="shared" si="38"/>
        <v>84</v>
      </c>
      <c r="C94" s="1">
        <f t="shared" si="39"/>
        <v>0.22120651689394388</v>
      </c>
      <c r="D94" s="1">
        <f t="shared" si="40"/>
        <v>0.21811052975349948</v>
      </c>
      <c r="E94" s="1">
        <f t="shared" si="41"/>
        <v>4.9027239199408323E-2</v>
      </c>
      <c r="F94" s="1">
        <f t="shared" si="42"/>
        <v>4.7907074881343062E-2</v>
      </c>
      <c r="G94" s="1">
        <f t="shared" si="43"/>
        <v>4.9027239199408323E-2</v>
      </c>
      <c r="H94" s="1">
        <f t="shared" si="44"/>
        <v>4.7907074881343062E-2</v>
      </c>
      <c r="I94" s="1">
        <f t="shared" si="45"/>
        <v>0.2196517970796715</v>
      </c>
      <c r="J94" s="1">
        <f t="shared" si="46"/>
        <v>4.8463881619618697E-2</v>
      </c>
      <c r="K94" s="1">
        <f t="shared" si="47"/>
        <v>4.8463881619618697E-2</v>
      </c>
    </row>
    <row r="95" spans="1:11" x14ac:dyDescent="0.25">
      <c r="A95" s="1">
        <v>84</v>
      </c>
      <c r="B95" s="1">
        <f t="shared" si="38"/>
        <v>85</v>
      </c>
      <c r="C95" s="1">
        <f t="shared" si="39"/>
        <v>0.21811052975349948</v>
      </c>
      <c r="D95" s="1">
        <f t="shared" si="40"/>
        <v>0.21509374972334214</v>
      </c>
      <c r="E95" s="1">
        <f t="shared" si="41"/>
        <v>4.7907074881343062E-2</v>
      </c>
      <c r="F95" s="1">
        <f t="shared" si="42"/>
        <v>4.6825310284030267E-2</v>
      </c>
      <c r="G95" s="1">
        <f t="shared" si="43"/>
        <v>4.7907074881343062E-2</v>
      </c>
      <c r="H95" s="1">
        <f t="shared" si="44"/>
        <v>4.6825310284030267E-2</v>
      </c>
      <c r="I95" s="1">
        <f t="shared" si="45"/>
        <v>0.21659566314224243</v>
      </c>
      <c r="J95" s="1">
        <f t="shared" si="46"/>
        <v>4.7363066878416127E-2</v>
      </c>
      <c r="K95" s="1">
        <f t="shared" si="47"/>
        <v>4.7363066878416127E-2</v>
      </c>
    </row>
    <row r="96" spans="1:11" x14ac:dyDescent="0.25">
      <c r="A96" s="1">
        <v>85</v>
      </c>
      <c r="B96" s="1">
        <f t="shared" si="38"/>
        <v>86</v>
      </c>
      <c r="C96" s="1">
        <f t="shared" si="39"/>
        <v>0.21509374972334214</v>
      </c>
      <c r="D96" s="1">
        <f t="shared" si="40"/>
        <v>0.21215325386853143</v>
      </c>
      <c r="E96" s="1">
        <f t="shared" si="41"/>
        <v>4.6825310284030267E-2</v>
      </c>
      <c r="F96" s="1">
        <f t="shared" si="42"/>
        <v>4.5780200201215114E-2</v>
      </c>
      <c r="G96" s="1">
        <f t="shared" si="43"/>
        <v>4.6825310284030267E-2</v>
      </c>
      <c r="H96" s="1">
        <f t="shared" si="44"/>
        <v>4.5780200201215114E-2</v>
      </c>
      <c r="I96" s="1">
        <f t="shared" si="45"/>
        <v>0.21361726280607787</v>
      </c>
      <c r="J96" s="1">
        <f t="shared" si="46"/>
        <v>4.6299770768981077E-2</v>
      </c>
      <c r="K96" s="1">
        <f t="shared" si="47"/>
        <v>4.6299770768981077E-2</v>
      </c>
    </row>
    <row r="97" spans="1:11" x14ac:dyDescent="0.25">
      <c r="A97" s="1">
        <v>86</v>
      </c>
      <c r="B97" s="1">
        <f t="shared" si="38"/>
        <v>87</v>
      </c>
      <c r="C97" s="1">
        <f t="shared" si="39"/>
        <v>0.21215325386853143</v>
      </c>
      <c r="D97" s="1">
        <f t="shared" si="40"/>
        <v>0.20928625944126947</v>
      </c>
      <c r="E97" s="1">
        <f t="shared" si="41"/>
        <v>4.5780200201215114E-2</v>
      </c>
      <c r="F97" s="1">
        <f t="shared" si="42"/>
        <v>4.4770097787876814E-2</v>
      </c>
      <c r="G97" s="1">
        <f t="shared" si="43"/>
        <v>4.5780200201215114E-2</v>
      </c>
      <c r="H97" s="1">
        <f t="shared" si="44"/>
        <v>4.4770097787876814E-2</v>
      </c>
      <c r="I97" s="1">
        <f t="shared" si="45"/>
        <v>0.2107137439414867</v>
      </c>
      <c r="J97" s="1">
        <f t="shared" si="46"/>
        <v>4.5272297837633244E-2</v>
      </c>
      <c r="K97" s="1">
        <f t="shared" si="47"/>
        <v>4.5272297837633244E-2</v>
      </c>
    </row>
    <row r="98" spans="1:11" x14ac:dyDescent="0.25">
      <c r="A98" s="1">
        <v>87</v>
      </c>
      <c r="B98" s="1">
        <f t="shared" si="38"/>
        <v>88</v>
      </c>
      <c r="C98" s="1">
        <f t="shared" si="39"/>
        <v>0.20928625944126947</v>
      </c>
      <c r="D98" s="1">
        <f t="shared" si="40"/>
        <v>0.20649011564229708</v>
      </c>
      <c r="E98" s="1">
        <f t="shared" si="41"/>
        <v>4.4770097787876814E-2</v>
      </c>
      <c r="F98" s="1">
        <f t="shared" si="42"/>
        <v>4.379344796743919E-2</v>
      </c>
      <c r="G98" s="1">
        <f t="shared" si="43"/>
        <v>4.4770097787876814E-2</v>
      </c>
      <c r="H98" s="1">
        <f t="shared" si="44"/>
        <v>4.379344796743919E-2</v>
      </c>
      <c r="I98" s="1">
        <f t="shared" si="45"/>
        <v>0.20788239043695056</v>
      </c>
      <c r="J98" s="1">
        <f t="shared" si="46"/>
        <v>4.4279047650969107E-2</v>
      </c>
      <c r="K98" s="1">
        <f t="shared" si="47"/>
        <v>4.4279047650969107E-2</v>
      </c>
    </row>
    <row r="99" spans="1:11" x14ac:dyDescent="0.25">
      <c r="A99" s="1">
        <v>88</v>
      </c>
      <c r="B99" s="1">
        <f t="shared" si="38"/>
        <v>89</v>
      </c>
      <c r="C99" s="1">
        <f t="shared" si="39"/>
        <v>0.20649011564229708</v>
      </c>
      <c r="D99" s="1">
        <f t="shared" si="40"/>
        <v>0.20376229595349779</v>
      </c>
      <c r="E99" s="1">
        <f t="shared" si="41"/>
        <v>4.379344796743919E-2</v>
      </c>
      <c r="F99" s="1">
        <f t="shared" si="42"/>
        <v>4.2848781349612571E-2</v>
      </c>
      <c r="G99" s="1">
        <f t="shared" si="43"/>
        <v>4.379344796743919E-2</v>
      </c>
      <c r="H99" s="1">
        <f t="shared" si="44"/>
        <v>4.2848781349612571E-2</v>
      </c>
      <c r="I99" s="1">
        <f t="shared" si="45"/>
        <v>0.20512061425012559</v>
      </c>
      <c r="J99" s="1">
        <f t="shared" si="46"/>
        <v>4.3318508462338375E-2</v>
      </c>
      <c r="K99" s="1">
        <f t="shared" si="47"/>
        <v>4.3318508462338375E-2</v>
      </c>
    </row>
    <row r="100" spans="1:11" x14ac:dyDescent="0.25">
      <c r="A100" s="1">
        <v>89</v>
      </c>
      <c r="B100" s="1">
        <f t="shared" si="38"/>
        <v>90</v>
      </c>
      <c r="C100" s="1">
        <f t="shared" si="39"/>
        <v>0.20376229595349779</v>
      </c>
      <c r="D100" s="1">
        <f t="shared" si="40"/>
        <v>0.20110039099620944</v>
      </c>
      <c r="E100" s="1">
        <f t="shared" si="41"/>
        <v>4.2848781349612571E-2</v>
      </c>
      <c r="F100" s="1">
        <f t="shared" si="42"/>
        <v>4.1934708614112269E-2</v>
      </c>
      <c r="G100" s="1">
        <f t="shared" si="43"/>
        <v>4.2848781349612571E-2</v>
      </c>
      <c r="H100" s="1">
        <f t="shared" si="44"/>
        <v>4.1934708614112269E-2</v>
      </c>
      <c r="I100" s="1">
        <f t="shared" si="45"/>
        <v>0.20242594800704761</v>
      </c>
      <c r="J100" s="1">
        <f t="shared" si="46"/>
        <v>4.2389251366180644E-2</v>
      </c>
      <c r="K100" s="1">
        <f t="shared" si="47"/>
        <v>4.2389251366180644E-2</v>
      </c>
    </row>
    <row r="101" spans="1:11" x14ac:dyDescent="0.25">
      <c r="A101" s="1">
        <v>90</v>
      </c>
      <c r="B101" s="1">
        <f t="shared" si="38"/>
        <v>91</v>
      </c>
      <c r="C101" s="1">
        <f t="shared" si="39"/>
        <v>0.20110039099620944</v>
      </c>
      <c r="D101" s="1">
        <f t="shared" si="40"/>
        <v>0.19850210187382375</v>
      </c>
      <c r="E101" s="1">
        <f t="shared" si="41"/>
        <v>4.1934708614112269E-2</v>
      </c>
      <c r="F101" s="1">
        <f t="shared" si="42"/>
        <v>4.1049915319866008E-2</v>
      </c>
      <c r="G101" s="1">
        <f t="shared" si="43"/>
        <v>4.1934708614112269E-2</v>
      </c>
      <c r="H101" s="1">
        <f t="shared" si="44"/>
        <v>4.1049915319866008E-2</v>
      </c>
      <c r="I101" s="1">
        <f t="shared" si="45"/>
        <v>0.19979603810565288</v>
      </c>
      <c r="J101" s="1">
        <f t="shared" si="46"/>
        <v>4.1489924897628587E-2</v>
      </c>
      <c r="K101" s="1">
        <f t="shared" si="47"/>
        <v>4.1489924897628587E-2</v>
      </c>
    </row>
    <row r="102" spans="1:11" x14ac:dyDescent="0.25">
      <c r="A102" s="1">
        <v>91</v>
      </c>
      <c r="B102" s="1">
        <f t="shared" si="38"/>
        <v>92</v>
      </c>
      <c r="C102" s="1">
        <f t="shared" si="39"/>
        <v>0.19850210187382375</v>
      </c>
      <c r="D102" s="1">
        <f t="shared" si="40"/>
        <v>0.19596523396092783</v>
      </c>
      <c r="E102" s="1">
        <f t="shared" si="41"/>
        <v>4.1049915319866008E-2</v>
      </c>
      <c r="F102" s="1">
        <f t="shared" si="42"/>
        <v>4.0193157103221577E-2</v>
      </c>
      <c r="G102" s="1">
        <f t="shared" si="43"/>
        <v>4.1049915319866008E-2</v>
      </c>
      <c r="H102" s="1">
        <f t="shared" si="44"/>
        <v>4.0193157103221577E-2</v>
      </c>
      <c r="I102" s="1">
        <f t="shared" si="45"/>
        <v>0.19722863828486389</v>
      </c>
      <c r="J102" s="1">
        <f t="shared" si="46"/>
        <v>4.0619250039164841E-2</v>
      </c>
      <c r="K102" s="1">
        <f t="shared" si="47"/>
        <v>4.0619250039164841E-2</v>
      </c>
    </row>
    <row r="103" spans="1:11" x14ac:dyDescent="0.25">
      <c r="A103" s="1">
        <v>92</v>
      </c>
      <c r="B103" s="1">
        <f t="shared" si="38"/>
        <v>93</v>
      </c>
      <c r="C103" s="1">
        <f t="shared" si="39"/>
        <v>0.19596523396092783</v>
      </c>
      <c r="D103" s="1">
        <f t="shared" si="40"/>
        <v>0.19348769110456521</v>
      </c>
      <c r="E103" s="1">
        <f t="shared" si="41"/>
        <v>4.0193157103221577E-2</v>
      </c>
      <c r="F103" s="1">
        <f t="shared" si="42"/>
        <v>3.9363255232155878E-2</v>
      </c>
      <c r="G103" s="1">
        <f t="shared" si="43"/>
        <v>4.0193157103221577E-2</v>
      </c>
      <c r="H103" s="1">
        <f t="shared" si="44"/>
        <v>3.9363255232155878E-2</v>
      </c>
      <c r="I103" s="1">
        <f t="shared" si="45"/>
        <v>0.19472160362236515</v>
      </c>
      <c r="J103" s="1">
        <f t="shared" si="46"/>
        <v>3.9776015599403199E-2</v>
      </c>
      <c r="K103" s="1">
        <f t="shared" si="47"/>
        <v>3.9776015599403199E-2</v>
      </c>
    </row>
    <row r="104" spans="1:11" x14ac:dyDescent="0.25">
      <c r="A104" s="1">
        <v>93</v>
      </c>
      <c r="B104" s="1">
        <f t="shared" si="38"/>
        <v>94</v>
      </c>
      <c r="C104" s="1">
        <f t="shared" si="39"/>
        <v>0.19348769110456521</v>
      </c>
      <c r="D104" s="1">
        <f t="shared" si="40"/>
        <v>0.19106747020617729</v>
      </c>
      <c r="E104" s="1">
        <f t="shared" si="41"/>
        <v>3.9363255232155878E-2</v>
      </c>
      <c r="F104" s="1">
        <f t="shared" si="42"/>
        <v>3.8559092486600277E-2</v>
      </c>
      <c r="G104" s="1">
        <f t="shared" si="43"/>
        <v>3.9363255232155878E-2</v>
      </c>
      <c r="H104" s="1">
        <f t="shared" si="44"/>
        <v>3.8559092486600277E-2</v>
      </c>
      <c r="I104" s="1">
        <f t="shared" si="45"/>
        <v>0.19227288492886413</v>
      </c>
      <c r="J104" s="1">
        <f t="shared" si="46"/>
        <v>3.8959073932758673E-2</v>
      </c>
      <c r="K104" s="1">
        <f t="shared" si="47"/>
        <v>3.8959073932758673E-2</v>
      </c>
    </row>
    <row r="105" spans="1:11" x14ac:dyDescent="0.25">
      <c r="A105" s="1">
        <v>94</v>
      </c>
      <c r="B105" s="1">
        <f t="shared" ref="B105:B111" si="48">A105+1</f>
        <v>95</v>
      </c>
      <c r="C105" s="1">
        <f t="shared" si="39"/>
        <v>0.19106747020617729</v>
      </c>
      <c r="D105" s="1">
        <f t="shared" si="40"/>
        <v>0.18870265615549547</v>
      </c>
      <c r="E105" s="1">
        <f t="shared" si="41"/>
        <v>3.8559092486600277E-2</v>
      </c>
      <c r="F105" s="1">
        <f t="shared" si="42"/>
        <v>3.7779609337796928E-2</v>
      </c>
      <c r="G105" s="1">
        <f t="shared" si="43"/>
        <v>3.8559092486600277E-2</v>
      </c>
      <c r="H105" s="1">
        <f t="shared" si="44"/>
        <v>3.7779609337796928E-2</v>
      </c>
      <c r="I105" s="1">
        <f t="shared" si="45"/>
        <v>0.18988052350815721</v>
      </c>
      <c r="J105" s="1">
        <f t="shared" si="46"/>
        <v>3.8167336971409976E-2</v>
      </c>
      <c r="K105" s="1">
        <f t="shared" si="47"/>
        <v>3.8167336971409976E-2</v>
      </c>
    </row>
    <row r="106" spans="1:11" x14ac:dyDescent="0.25">
      <c r="A106" s="1">
        <v>95</v>
      </c>
      <c r="B106" s="1">
        <f t="shared" si="48"/>
        <v>96</v>
      </c>
      <c r="C106" s="1">
        <f t="shared" si="39"/>
        <v>0.18870265615549547</v>
      </c>
      <c r="D106" s="1">
        <f t="shared" si="40"/>
        <v>0.18639141709009774</v>
      </c>
      <c r="E106" s="1">
        <f t="shared" si="41"/>
        <v>3.7779609337796928E-2</v>
      </c>
      <c r="F106" s="1">
        <f t="shared" si="42"/>
        <v>3.7023800402106094E-2</v>
      </c>
      <c r="G106" s="1">
        <f t="shared" si="43"/>
        <v>3.7779609337796928E-2</v>
      </c>
      <c r="H106" s="1">
        <f t="shared" si="44"/>
        <v>3.7023800402106094E-2</v>
      </c>
      <c r="I106" s="1">
        <f t="shared" si="45"/>
        <v>0.18754264625597</v>
      </c>
      <c r="J106" s="1">
        <f t="shared" si="46"/>
        <v>3.7399772543847895E-2</v>
      </c>
      <c r="K106" s="1">
        <f t="shared" si="47"/>
        <v>3.7399772543847895E-2</v>
      </c>
    </row>
    <row r="107" spans="1:11" x14ac:dyDescent="0.25">
      <c r="A107" s="1">
        <v>96</v>
      </c>
      <c r="B107" s="1">
        <f t="shared" si="48"/>
        <v>97</v>
      </c>
      <c r="C107" s="1">
        <f t="shared" si="39"/>
        <v>0.18639141709009774</v>
      </c>
      <c r="D107" s="1">
        <f t="shared" si="40"/>
        <v>0.1841319999565533</v>
      </c>
      <c r="E107" s="1">
        <f t="shared" si="41"/>
        <v>3.7023800402106094E-2</v>
      </c>
      <c r="F107" s="1">
        <f t="shared" si="42"/>
        <v>3.6290711146935446E-2</v>
      </c>
      <c r="G107" s="1">
        <f t="shared" si="43"/>
        <v>3.7023800402106094E-2</v>
      </c>
      <c r="H107" s="1">
        <f t="shared" si="44"/>
        <v>3.6290711146935446E-2</v>
      </c>
      <c r="I107" s="1">
        <f t="shared" si="45"/>
        <v>0.1852574610723931</v>
      </c>
      <c r="J107" s="1">
        <f t="shared" si="46"/>
        <v>3.6655400956501744E-2</v>
      </c>
      <c r="K107" s="1">
        <f t="shared" si="47"/>
        <v>3.6655400956501744E-2</v>
      </c>
    </row>
    <row r="108" spans="1:11" x14ac:dyDescent="0.25">
      <c r="A108" s="1">
        <v>97</v>
      </c>
      <c r="B108" s="1">
        <f t="shared" si="48"/>
        <v>98</v>
      </c>
      <c r="C108" s="1">
        <f t="shared" si="39"/>
        <v>0.1841319999565533</v>
      </c>
      <c r="D108" s="1">
        <f t="shared" si="40"/>
        <v>0.18192272635109225</v>
      </c>
      <c r="E108" s="1">
        <f t="shared" si="41"/>
        <v>3.6290711146935446E-2</v>
      </c>
      <c r="F108" s="1">
        <f t="shared" si="42"/>
        <v>3.557943482848893E-2</v>
      </c>
      <c r="G108" s="1">
        <f t="shared" si="43"/>
        <v>3.6290711146935446E-2</v>
      </c>
      <c r="H108" s="1">
        <f t="shared" si="44"/>
        <v>3.557943482848893E-2</v>
      </c>
      <c r="I108" s="1">
        <f t="shared" si="45"/>
        <v>0.18302325256430768</v>
      </c>
      <c r="J108" s="1">
        <f t="shared" si="46"/>
        <v>3.5933291817208522E-2</v>
      </c>
      <c r="K108" s="1">
        <f t="shared" si="47"/>
        <v>3.5933291817208522E-2</v>
      </c>
    </row>
    <row r="109" spans="1:11" x14ac:dyDescent="0.25">
      <c r="A109" s="1">
        <v>98</v>
      </c>
      <c r="B109" s="1">
        <f t="shared" si="48"/>
        <v>99</v>
      </c>
      <c r="C109" s="1">
        <f t="shared" si="39"/>
        <v>0.18192272635109225</v>
      </c>
      <c r="D109" s="1">
        <f t="shared" si="40"/>
        <v>0.17976198861955328</v>
      </c>
      <c r="E109" s="1">
        <f t="shared" si="41"/>
        <v>3.557943482848893E-2</v>
      </c>
      <c r="F109" s="1">
        <f t="shared" si="42"/>
        <v>3.4889109642854695E-2</v>
      </c>
      <c r="G109" s="1">
        <f t="shared" si="43"/>
        <v>3.557943482848893E-2</v>
      </c>
      <c r="H109" s="1">
        <f t="shared" si="44"/>
        <v>3.4889109642854695E-2</v>
      </c>
      <c r="I109" s="1">
        <f t="shared" si="45"/>
        <v>0.18083837801736777</v>
      </c>
      <c r="J109" s="1">
        <f t="shared" si="46"/>
        <v>3.5232561081083281E-2</v>
      </c>
      <c r="K109" s="1">
        <f t="shared" si="47"/>
        <v>3.5232561081083281E-2</v>
      </c>
    </row>
    <row r="110" spans="1:11" x14ac:dyDescent="0.25">
      <c r="A110" s="1">
        <v>99</v>
      </c>
      <c r="B110" s="1">
        <f t="shared" si="48"/>
        <v>100</v>
      </c>
      <c r="C110" s="1">
        <f t="shared" si="39"/>
        <v>0.17976198861955328</v>
      </c>
      <c r="D110" s="1">
        <f t="shared" si="40"/>
        <v>0.17764824619801736</v>
      </c>
      <c r="E110" s="1">
        <f t="shared" si="41"/>
        <v>3.4889109642854695E-2</v>
      </c>
      <c r="F110" s="1">
        <f t="shared" si="42"/>
        <v>3.4218916073592967E-2</v>
      </c>
      <c r="G110" s="1">
        <f t="shared" si="43"/>
        <v>3.4889109642854695E-2</v>
      </c>
      <c r="H110" s="1">
        <f t="shared" si="44"/>
        <v>3.4218916073592967E-2</v>
      </c>
      <c r="I110" s="1">
        <f t="shared" si="45"/>
        <v>0.1787012636180631</v>
      </c>
      <c r="J110" s="1">
        <f t="shared" si="46"/>
        <v>3.4552368301232782E-2</v>
      </c>
      <c r="K110" s="1">
        <f t="shared" si="47"/>
        <v>3.4552368301232782E-2</v>
      </c>
    </row>
    <row r="111" spans="1:11" x14ac:dyDescent="0.25">
      <c r="A111" s="1">
        <v>100</v>
      </c>
      <c r="B111" s="1">
        <f t="shared" si="48"/>
        <v>101</v>
      </c>
      <c r="C111" s="1">
        <f t="shared" si="39"/>
        <v>0.17764824619801736</v>
      </c>
      <c r="D111" s="1">
        <f t="shared" si="40"/>
        <v>0.17558002217704255</v>
      </c>
      <c r="E111" s="1">
        <f t="shared" si="41"/>
        <v>3.4218916073592967E-2</v>
      </c>
      <c r="F111" s="1">
        <f t="shared" si="42"/>
        <v>3.3568074420469288E-2</v>
      </c>
      <c r="G111" s="1">
        <f t="shared" si="43"/>
        <v>3.4218916073592967E-2</v>
      </c>
      <c r="H111" s="1">
        <f t="shared" si="44"/>
        <v>3.3568074420469288E-2</v>
      </c>
      <c r="I111" s="1">
        <f t="shared" si="45"/>
        <v>0.17661040090701616</v>
      </c>
      <c r="J111" s="1">
        <f t="shared" si="46"/>
        <v>3.3891914068071523E-2</v>
      </c>
      <c r="K111" s="1">
        <f t="shared" ref="K111" si="49">IF($A111&lt;$K$2,I111,J111)</f>
        <v>3.3891914068071523E-2</v>
      </c>
    </row>
    <row r="202" spans="2:9" ht="51" x14ac:dyDescent="0.25">
      <c r="B202" s="17" t="s">
        <v>22</v>
      </c>
      <c r="C202" s="18" t="s">
        <v>49</v>
      </c>
      <c r="I202" t="str">
        <f>VLOOKUP('Input and results'!F3,'Calc-Ditch'!B202:C229,2,FALSE)</f>
        <v>Pome/stone fruit, late applns</v>
      </c>
    </row>
    <row r="203" spans="2:9" ht="51" x14ac:dyDescent="0.25">
      <c r="B203" s="17" t="s">
        <v>23</v>
      </c>
      <c r="C203" s="18" t="s">
        <v>49</v>
      </c>
    </row>
    <row r="204" spans="2:9" ht="38.25" x14ac:dyDescent="0.25">
      <c r="B204" s="17" t="s">
        <v>24</v>
      </c>
      <c r="C204" s="18" t="s">
        <v>51</v>
      </c>
    </row>
    <row r="205" spans="2:9" ht="51" x14ac:dyDescent="0.25">
      <c r="B205" s="17" t="s">
        <v>25</v>
      </c>
      <c r="C205" s="18" t="s">
        <v>49</v>
      </c>
    </row>
    <row r="206" spans="2:9" ht="51" x14ac:dyDescent="0.25">
      <c r="B206" s="17" t="s">
        <v>26</v>
      </c>
      <c r="C206" s="18" t="s">
        <v>49</v>
      </c>
    </row>
    <row r="207" spans="2:9" ht="51" x14ac:dyDescent="0.25">
      <c r="B207" s="17" t="s">
        <v>27</v>
      </c>
      <c r="C207" s="18" t="s">
        <v>49</v>
      </c>
    </row>
    <row r="208" spans="2:9" x14ac:dyDescent="0.25">
      <c r="B208" s="17" t="s">
        <v>15</v>
      </c>
      <c r="C208" s="18" t="s">
        <v>15</v>
      </c>
    </row>
    <row r="209" spans="2:3" ht="51" x14ac:dyDescent="0.25">
      <c r="B209" s="17" t="s">
        <v>28</v>
      </c>
      <c r="C209" s="18" t="s">
        <v>49</v>
      </c>
    </row>
    <row r="210" spans="2:3" ht="51" x14ac:dyDescent="0.25">
      <c r="B210" s="17" t="s">
        <v>29</v>
      </c>
      <c r="C210" s="18" t="s">
        <v>49</v>
      </c>
    </row>
    <row r="211" spans="2:3" ht="51" x14ac:dyDescent="0.25">
      <c r="B211" s="17" t="s">
        <v>30</v>
      </c>
      <c r="C211" s="18" t="s">
        <v>49</v>
      </c>
    </row>
    <row r="212" spans="2:3" ht="51" x14ac:dyDescent="0.25">
      <c r="B212" s="17" t="s">
        <v>31</v>
      </c>
      <c r="C212" s="18" t="s">
        <v>49</v>
      </c>
    </row>
    <row r="213" spans="2:3" ht="38.25" x14ac:dyDescent="0.25">
      <c r="B213" s="17" t="s">
        <v>32</v>
      </c>
      <c r="C213" s="18" t="s">
        <v>51</v>
      </c>
    </row>
    <row r="214" spans="2:3" ht="51" x14ac:dyDescent="0.25">
      <c r="B214" s="17" t="s">
        <v>33</v>
      </c>
      <c r="C214" s="18" t="s">
        <v>52</v>
      </c>
    </row>
    <row r="215" spans="2:3" ht="51" x14ac:dyDescent="0.25">
      <c r="B215" s="17" t="s">
        <v>34</v>
      </c>
      <c r="C215" s="18" t="s">
        <v>51</v>
      </c>
    </row>
    <row r="216" spans="2:3" ht="51" x14ac:dyDescent="0.25">
      <c r="B216" s="17" t="s">
        <v>35</v>
      </c>
      <c r="C216" s="18" t="s">
        <v>49</v>
      </c>
    </row>
    <row r="217" spans="2:3" ht="51" x14ac:dyDescent="0.25">
      <c r="B217" s="17" t="s">
        <v>36</v>
      </c>
      <c r="C217" s="18" t="s">
        <v>49</v>
      </c>
    </row>
    <row r="218" spans="2:3" ht="51" x14ac:dyDescent="0.25">
      <c r="B218" s="17" t="s">
        <v>37</v>
      </c>
      <c r="C218" s="18" t="s">
        <v>49</v>
      </c>
    </row>
    <row r="219" spans="2:3" ht="51" x14ac:dyDescent="0.25">
      <c r="B219" s="17" t="s">
        <v>38</v>
      </c>
      <c r="C219" s="18" t="s">
        <v>49</v>
      </c>
    </row>
    <row r="220" spans="2:3" ht="51" x14ac:dyDescent="0.25">
      <c r="B220" s="17" t="s">
        <v>39</v>
      </c>
      <c r="C220" s="18" t="s">
        <v>49</v>
      </c>
    </row>
    <row r="221" spans="2:3" ht="51" x14ac:dyDescent="0.25">
      <c r="B221" s="17" t="s">
        <v>40</v>
      </c>
      <c r="C221" s="18" t="s">
        <v>49</v>
      </c>
    </row>
    <row r="222" spans="2:3" ht="51" x14ac:dyDescent="0.25">
      <c r="B222" s="17" t="s">
        <v>41</v>
      </c>
      <c r="C222" s="18" t="s">
        <v>49</v>
      </c>
    </row>
    <row r="223" spans="2:3" ht="51" x14ac:dyDescent="0.25">
      <c r="B223" s="17" t="s">
        <v>42</v>
      </c>
      <c r="C223" s="18" t="s">
        <v>49</v>
      </c>
    </row>
    <row r="224" spans="2:3" ht="51" x14ac:dyDescent="0.25">
      <c r="B224" s="17" t="s">
        <v>43</v>
      </c>
      <c r="C224" s="18" t="s">
        <v>49</v>
      </c>
    </row>
    <row r="225" spans="2:3" ht="38.25" x14ac:dyDescent="0.25">
      <c r="B225" s="17" t="s">
        <v>44</v>
      </c>
      <c r="C225" s="18" t="s">
        <v>44</v>
      </c>
    </row>
    <row r="226" spans="2:3" ht="51" x14ac:dyDescent="0.25">
      <c r="B226" s="17" t="s">
        <v>45</v>
      </c>
      <c r="C226" s="18" t="s">
        <v>50</v>
      </c>
    </row>
    <row r="227" spans="2:3" ht="25.5" x14ac:dyDescent="0.25">
      <c r="B227" s="17" t="s">
        <v>46</v>
      </c>
      <c r="C227" s="18" t="s">
        <v>16</v>
      </c>
    </row>
    <row r="228" spans="2:3" ht="51" x14ac:dyDescent="0.25">
      <c r="B228" s="17" t="s">
        <v>47</v>
      </c>
      <c r="C228" s="18" t="s">
        <v>49</v>
      </c>
    </row>
    <row r="229" spans="2:3" ht="51" x14ac:dyDescent="0.25">
      <c r="B229" s="17" t="s">
        <v>48</v>
      </c>
      <c r="C229" s="18" t="s">
        <v>50</v>
      </c>
    </row>
    <row r="230" spans="2:3" x14ac:dyDescent="0.25">
      <c r="B230" s="16"/>
    </row>
  </sheetData>
  <mergeCells count="4">
    <mergeCell ref="R2:S3"/>
    <mergeCell ref="T2:U3"/>
    <mergeCell ref="V2:V4"/>
    <mergeCell ref="O5:O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1"/>
  <sheetViews>
    <sheetView workbookViewId="0">
      <selection activeCell="AB9" sqref="AB9"/>
    </sheetView>
  </sheetViews>
  <sheetFormatPr defaultRowHeight="15" x14ac:dyDescent="0.25"/>
  <cols>
    <col min="1" max="28" width="9.28515625" customWidth="1"/>
  </cols>
  <sheetData>
    <row r="1" spans="1:28" ht="15.75" thickBot="1" x14ac:dyDescent="0.3">
      <c r="A1" s="19" t="s">
        <v>1</v>
      </c>
      <c r="B1" s="19" t="s">
        <v>2</v>
      </c>
      <c r="C1" s="19" t="s">
        <v>3</v>
      </c>
      <c r="D1" s="19" t="s">
        <v>4</v>
      </c>
      <c r="E1" s="23"/>
      <c r="F1" s="23"/>
      <c r="G1" s="23"/>
      <c r="H1" s="23"/>
      <c r="L1" s="19" t="s">
        <v>5</v>
      </c>
    </row>
    <row r="2" spans="1:28" x14ac:dyDescent="0.25">
      <c r="A2" s="1">
        <f>IF($I$203=$P$5,X5,IF($I$203=$P$14,X14,IF($I$203=$P$22,X22,IF($I$203=$P$30,X30,IF($I$203=$P$38,X38,IF($I$203=$P$46,X46,IF($I$203=$P$54,X54)))))))</f>
        <v>40.119999999999997</v>
      </c>
      <c r="B2" s="1">
        <f>IF($I$203=$P$5,Y5,IF($I$203=$P$14,Y14,IF($I$203=$P$22,Y22,IF($I$203=$P$30,Y30,IF($I$203=$P$38,Y38,IF($I$203=$P$46,Y46,IF($I$203=$P$54,Y54)))))))</f>
        <v>-1.1769000000000001</v>
      </c>
      <c r="C2" s="1">
        <f>IF($I$203=$P$5,Z5,IF($I$203=$P$14,Z14,IF($I$203=$P$22,Z22,IF($I$203=$P$30,Z30,IF($I$203=$P$38,Z38,IF($I$203=$P$46,Z46,IF($I$203=$P$54,Z54)))))))</f>
        <v>247.78</v>
      </c>
      <c r="D2" s="1">
        <f>IF($I$203=$P$5,AA5,IF($I$203=$P$14,AA14,IF($I$203=$P$22,AA22,IF($I$203=$P$30,AA30,IF($I$203=$P$38,AA38,IF($I$203=$P$46,AA46,IF($I$203=$P$54,AA54)))))))</f>
        <v>-1.9298999999999999</v>
      </c>
      <c r="E2" s="21"/>
      <c r="F2" s="21"/>
      <c r="G2" s="21"/>
      <c r="H2" s="21"/>
      <c r="L2" s="1">
        <f>IF($I$203=$P$5,AB5,IF($I$203=$P$14,AB14,IF($I$203=$P$22,AB22,IF($I$203=$P$30,AB30,IF($I$203=$P$38,AB38,IF($I$203=$P$46,AB46,IF($I$203=$P$54,AB54)))))))</f>
        <v>11.2</v>
      </c>
      <c r="P2" s="2"/>
      <c r="Q2" s="5" t="s">
        <v>9</v>
      </c>
      <c r="R2" s="5"/>
      <c r="S2" s="81"/>
      <c r="T2" s="82"/>
      <c r="U2" s="81"/>
      <c r="V2" s="82"/>
      <c r="W2" s="85" t="s">
        <v>13</v>
      </c>
    </row>
    <row r="3" spans="1:28" ht="17.25" customHeight="1" thickBot="1" x14ac:dyDescent="0.3">
      <c r="P3" s="3" t="s">
        <v>8</v>
      </c>
      <c r="Q3" s="6" t="s">
        <v>10</v>
      </c>
      <c r="R3" s="6" t="s">
        <v>12</v>
      </c>
      <c r="S3" s="83"/>
      <c r="T3" s="84"/>
      <c r="U3" s="83"/>
      <c r="V3" s="84"/>
      <c r="W3" s="86"/>
    </row>
    <row r="4" spans="1:28" ht="15.75" thickBot="1" x14ac:dyDescent="0.3">
      <c r="P4" s="4"/>
      <c r="Q4" s="6" t="s">
        <v>11</v>
      </c>
      <c r="R4" s="7"/>
      <c r="S4" s="6" t="s">
        <v>1</v>
      </c>
      <c r="T4" s="6" t="s">
        <v>2</v>
      </c>
      <c r="U4" s="6" t="s">
        <v>3</v>
      </c>
      <c r="V4" s="6" t="s">
        <v>4</v>
      </c>
      <c r="W4" s="87"/>
    </row>
    <row r="5" spans="1:28" ht="30" customHeight="1" x14ac:dyDescent="0.25">
      <c r="A5" s="19" t="s">
        <v>6</v>
      </c>
      <c r="B5" s="19" t="s">
        <v>7</v>
      </c>
      <c r="C5" s="20" t="s">
        <v>58</v>
      </c>
      <c r="D5" s="20" t="s">
        <v>59</v>
      </c>
      <c r="E5" s="20" t="s">
        <v>60</v>
      </c>
      <c r="F5" s="20" t="s">
        <v>61</v>
      </c>
      <c r="G5" s="22" t="s">
        <v>62</v>
      </c>
      <c r="H5" s="22" t="s">
        <v>63</v>
      </c>
      <c r="I5" s="20" t="s">
        <v>65</v>
      </c>
      <c r="J5" s="20" t="s">
        <v>66</v>
      </c>
      <c r="K5" s="20" t="s">
        <v>18</v>
      </c>
      <c r="L5" s="20" t="s">
        <v>19</v>
      </c>
      <c r="P5" s="88" t="s">
        <v>49</v>
      </c>
      <c r="Q5" s="8">
        <v>1</v>
      </c>
      <c r="R5" s="8">
        <v>90</v>
      </c>
      <c r="S5" s="8">
        <v>2.7593000000000001</v>
      </c>
      <c r="T5" s="8">
        <v>-0.9778</v>
      </c>
      <c r="U5" s="8" t="s">
        <v>14</v>
      </c>
      <c r="V5" s="8" t="s">
        <v>14</v>
      </c>
      <c r="W5" s="8" t="s">
        <v>14</v>
      </c>
      <c r="X5">
        <f>VLOOKUP('Input and results'!$H$3,'Calc-Pond'!$Q$5:$W$13,3,FALSE)</f>
        <v>2.0244</v>
      </c>
      <c r="Y5">
        <f>VLOOKUP('Input and results'!$H$3,'Calc-Pond'!$Q$5:$W$13,4,FALSE)</f>
        <v>-0.99560000000000004</v>
      </c>
      <c r="Z5" t="str">
        <f>VLOOKUP('Input and results'!$H$3,'Calc-Pond'!$Q$5:$W$13,6,FALSE)</f>
        <v>--</v>
      </c>
      <c r="AA5" t="str">
        <f>VLOOKUP('Input and results'!$H$3,'Calc-Pond'!$Q$5:$W$13,7,FALSE)</f>
        <v>--</v>
      </c>
      <c r="AB5" t="str">
        <f>VLOOKUP('Input and results'!$H$3,'Calc-Pond'!$Q$5:$W$13,7,FALSE)</f>
        <v>--</v>
      </c>
    </row>
    <row r="6" spans="1:28" x14ac:dyDescent="0.25">
      <c r="A6" s="1">
        <v>0.75</v>
      </c>
      <c r="B6" s="1">
        <f>A6+30</f>
        <v>30.75</v>
      </c>
      <c r="C6" s="1">
        <f>$A$2*A6^($B$2)</f>
        <v>56.286121453519613</v>
      </c>
      <c r="D6" s="1">
        <f>$A$2*B6^($B$2)</f>
        <v>0.7117311970104836</v>
      </c>
      <c r="E6" s="1">
        <f>$C$2*$A6^($D$2)</f>
        <v>431.70344703070498</v>
      </c>
      <c r="F6" s="1">
        <f>$C$2*$B6^($D$2)</f>
        <v>0.33317618520419884</v>
      </c>
      <c r="G6" s="1">
        <f>IF($L$2="--",C6,IF($A6&lt;$L$2,C6,E6))</f>
        <v>56.286121453519613</v>
      </c>
      <c r="H6" s="1">
        <f>IF($L$2="--",D6,IF($B6&lt;$L$2,D6,F6))</f>
        <v>0.33317618520419884</v>
      </c>
      <c r="I6" s="1">
        <f>($A$2/($B$2+1)*($L$2^($B$2+1)-A6^($B$2+1))+$C$2/($D$2+1)*(B6^($D$2+1)-$L$2^($D$2+1)))/(B6-A6)</f>
        <v>3.5959792820632077</v>
      </c>
      <c r="J6" s="1">
        <f>A$2/(($B6-$A6)*(B$2+1))*($B6^(B$2+1)-$A6^(B$2+1))</f>
        <v>3.8305741062874201</v>
      </c>
      <c r="K6" s="1">
        <f>C$2/(($B6-$A6)*(D$2+1))*($B6^(D$2+1)-$A6^(D$2+1))</f>
        <v>11.238929547191445</v>
      </c>
      <c r="L6" s="1">
        <f>IF($L$2="--",J6,IF($A6&lt;$L$2,I6,K6))</f>
        <v>3.5959792820632077</v>
      </c>
      <c r="P6" s="89"/>
      <c r="Q6" s="10">
        <v>2</v>
      </c>
      <c r="R6" s="10">
        <v>82</v>
      </c>
      <c r="S6" s="10">
        <v>2.4376000000000002</v>
      </c>
      <c r="T6" s="10">
        <v>-1.01</v>
      </c>
      <c r="U6" s="10" t="s">
        <v>14</v>
      </c>
      <c r="V6" s="10" t="s">
        <v>14</v>
      </c>
      <c r="W6" s="10" t="s">
        <v>14</v>
      </c>
    </row>
    <row r="7" spans="1:28" x14ac:dyDescent="0.25">
      <c r="A7" s="1">
        <v>1</v>
      </c>
      <c r="B7" s="1">
        <f t="shared" ref="B7:B73" si="0">A7+30</f>
        <v>31</v>
      </c>
      <c r="C7" s="1">
        <f t="shared" ref="C7:C73" si="1">$A$2*A7^($B$2)</f>
        <v>40.119999999999997</v>
      </c>
      <c r="D7" s="1">
        <f t="shared" ref="D7:D73" si="2">$A$2*B7^($B$2)</f>
        <v>0.70498089356395843</v>
      </c>
      <c r="E7" s="1">
        <f t="shared" ref="E7:E73" si="3">$C$2*$A7^($D$2)</f>
        <v>247.78</v>
      </c>
      <c r="F7" s="1">
        <f t="shared" ref="F7:F73" si="4">$C$2*$B7^($D$2)</f>
        <v>0.32801017483251493</v>
      </c>
      <c r="G7" s="1">
        <f t="shared" ref="G7:G73" si="5">IF($L$2="--",C7,IF($A7&lt;$L$2,C7,E7))</f>
        <v>40.119999999999997</v>
      </c>
      <c r="H7" s="1">
        <f t="shared" ref="H7:H73" si="6">IF($L$2="--",D7,IF($B7&lt;$L$2,D7,F7))</f>
        <v>0.32801017483251493</v>
      </c>
      <c r="I7" s="1">
        <f t="shared" ref="I7:I73" si="7">($A$2/($B$2+1)*($L$2^($B$2+1)-A7^($B$2+1))+$C$2/($D$2+1)*(B7^($D$2+1)-$L$2^($D$2+1)))/(B7-A7)</f>
        <v>3.2040495555830386</v>
      </c>
      <c r="J7" s="1">
        <f t="shared" ref="J7:J73" si="8">A$2/(($B7-$A7)*(B$2+1))*($B7^(B$2+1)-$A7^(B$2+1))</f>
        <v>3.4417924061649274</v>
      </c>
      <c r="K7" s="1">
        <f t="shared" ref="K7:K73" si="9">C$2/(($B7-$A7)*(D$2+1))*($B7^(D$2+1)-$A7^(D$2+1))</f>
        <v>8.5174636907263164</v>
      </c>
      <c r="L7" s="1">
        <f t="shared" ref="L7:L73" si="10">IF($L$2="--",J7,IF($A7&lt;$L$2,I7,K7))</f>
        <v>3.2040495555830386</v>
      </c>
      <c r="P7" s="89"/>
      <c r="Q7" s="10">
        <v>3</v>
      </c>
      <c r="R7" s="10">
        <v>77</v>
      </c>
      <c r="S7" s="10">
        <v>2.0244</v>
      </c>
      <c r="T7" s="10">
        <v>-0.99560000000000004</v>
      </c>
      <c r="U7" s="10" t="s">
        <v>14</v>
      </c>
      <c r="V7" s="10" t="s">
        <v>14</v>
      </c>
      <c r="W7" s="10" t="s">
        <v>14</v>
      </c>
    </row>
    <row r="8" spans="1:28" x14ac:dyDescent="0.25">
      <c r="A8" s="1">
        <v>1.5</v>
      </c>
      <c r="B8" s="1">
        <f t="shared" si="0"/>
        <v>31.5</v>
      </c>
      <c r="C8" s="1">
        <f t="shared" si="1"/>
        <v>24.895400744689645</v>
      </c>
      <c r="D8" s="1">
        <f t="shared" si="2"/>
        <v>0.69182975003454394</v>
      </c>
      <c r="E8" s="1">
        <f t="shared" si="3"/>
        <v>113.29943072735735</v>
      </c>
      <c r="F8" s="1">
        <f t="shared" si="4"/>
        <v>0.3180363135993915</v>
      </c>
      <c r="G8" s="1">
        <f t="shared" si="5"/>
        <v>24.895400744689645</v>
      </c>
      <c r="H8" s="1">
        <f t="shared" si="6"/>
        <v>0.3180363135993915</v>
      </c>
      <c r="I8" s="1">
        <f t="shared" si="7"/>
        <v>2.6861805291433152</v>
      </c>
      <c r="J8" s="1">
        <f t="shared" si="8"/>
        <v>2.9301797608717393</v>
      </c>
      <c r="K8" s="1">
        <f t="shared" si="9"/>
        <v>5.7329104280981902</v>
      </c>
      <c r="L8" s="1">
        <f t="shared" si="10"/>
        <v>2.6861805291433152</v>
      </c>
      <c r="P8" s="9"/>
      <c r="Q8" s="10">
        <v>4</v>
      </c>
      <c r="R8" s="10">
        <v>74</v>
      </c>
      <c r="S8" s="10">
        <v>1.8619000000000001</v>
      </c>
      <c r="T8" s="10">
        <v>-0.98609999999999998</v>
      </c>
      <c r="U8" s="10" t="s">
        <v>14</v>
      </c>
      <c r="V8" s="10" t="s">
        <v>14</v>
      </c>
      <c r="W8" s="10" t="s">
        <v>14</v>
      </c>
    </row>
    <row r="9" spans="1:28" x14ac:dyDescent="0.25">
      <c r="A9" s="1">
        <v>1.8</v>
      </c>
      <c r="B9" s="1">
        <f t="shared" ref="B9" si="11">A9+30</f>
        <v>31.8</v>
      </c>
      <c r="C9" s="1">
        <f t="shared" ref="C9" si="12">$A$2*A9^($B$2)</f>
        <v>20.087723095159198</v>
      </c>
      <c r="D9" s="1">
        <f t="shared" ref="D9" si="13">$A$2*B9^($B$2)</f>
        <v>0.68415490797339085</v>
      </c>
      <c r="E9" s="1">
        <f t="shared" si="3"/>
        <v>79.692204549417937</v>
      </c>
      <c r="F9" s="1">
        <f t="shared" si="4"/>
        <v>0.31227135644636494</v>
      </c>
      <c r="G9" s="1">
        <f t="shared" ref="G9" si="14">IF($L$2="--",C9,IF($A9&lt;$L$2,C9,E9))</f>
        <v>20.087723095159198</v>
      </c>
      <c r="H9" s="1">
        <f t="shared" ref="H9" si="15">IF($L$2="--",D9,IF($B9&lt;$L$2,D9,F9))</f>
        <v>0.31227135644636494</v>
      </c>
      <c r="I9" s="1">
        <f t="shared" ref="I9" si="16">($A$2/($B$2+1)*($L$2^($B$2+1)-A9^($B$2+1))+$C$2/($D$2+1)*(B9^($D$2+1)-$L$2^($D$2+1)))/(B9-A9)</f>
        <v>2.4660043392480673</v>
      </c>
      <c r="J9" s="1">
        <f t="shared" ref="J9" si="17">A$2/(($B9-$A9)*(B$2+1))*($B9^(B$2+1)-$A9^(B$2+1))</f>
        <v>2.7137319573643732</v>
      </c>
      <c r="K9" s="1">
        <f t="shared" ref="K9" si="18">C$2/(($B9-$A9)*(D$2+1))*($B9^(D$2+1)-$A9^(D$2+1))</f>
        <v>4.7860249866995694</v>
      </c>
      <c r="L9" s="1">
        <f t="shared" ref="L9" si="19">IF($L$2="--",J9,IF($A9&lt;$L$2,I9,K9))</f>
        <v>2.4660043392480673</v>
      </c>
      <c r="P9" s="26"/>
      <c r="Q9" s="10"/>
      <c r="R9" s="10"/>
      <c r="S9" s="10"/>
      <c r="T9" s="10"/>
      <c r="U9" s="10"/>
      <c r="V9" s="10"/>
      <c r="W9" s="10"/>
    </row>
    <row r="10" spans="1:28" x14ac:dyDescent="0.25">
      <c r="A10" s="1">
        <v>2</v>
      </c>
      <c r="B10" s="1">
        <f t="shared" si="0"/>
        <v>32</v>
      </c>
      <c r="C10" s="1">
        <f t="shared" si="1"/>
        <v>17.745111087495129</v>
      </c>
      <c r="D10" s="1">
        <f t="shared" si="2"/>
        <v>0.67912530777896718</v>
      </c>
      <c r="E10" s="1">
        <f t="shared" si="3"/>
        <v>65.029207291985969</v>
      </c>
      <c r="F10" s="1">
        <f t="shared" si="4"/>
        <v>0.30851572542045158</v>
      </c>
      <c r="G10" s="1">
        <f t="shared" si="5"/>
        <v>17.745111087495129</v>
      </c>
      <c r="H10" s="1">
        <f t="shared" si="6"/>
        <v>0.30851572542045158</v>
      </c>
      <c r="I10" s="1">
        <f t="shared" si="7"/>
        <v>2.3422625121859943</v>
      </c>
      <c r="J10" s="1">
        <f t="shared" si="8"/>
        <v>2.5924651076056735</v>
      </c>
      <c r="K10" s="1">
        <f t="shared" si="9"/>
        <v>4.3082020063274724</v>
      </c>
      <c r="L10" s="1">
        <f t="shared" si="10"/>
        <v>2.3422625121859943</v>
      </c>
      <c r="P10" s="9"/>
      <c r="Q10" s="10">
        <v>5</v>
      </c>
      <c r="R10" s="10">
        <v>72</v>
      </c>
      <c r="S10" s="10">
        <v>1.7942</v>
      </c>
      <c r="T10" s="10">
        <v>-0.99429999999999996</v>
      </c>
      <c r="U10" s="10" t="s">
        <v>14</v>
      </c>
      <c r="V10" s="10" t="s">
        <v>14</v>
      </c>
      <c r="W10" s="10" t="s">
        <v>14</v>
      </c>
    </row>
    <row r="11" spans="1:28" x14ac:dyDescent="0.25">
      <c r="A11" s="1">
        <v>2.5</v>
      </c>
      <c r="B11" s="1">
        <f t="shared" si="0"/>
        <v>32.5</v>
      </c>
      <c r="C11" s="1">
        <f t="shared" si="1"/>
        <v>13.646627216748739</v>
      </c>
      <c r="D11" s="1">
        <f t="shared" si="2"/>
        <v>0.66684576409442409</v>
      </c>
      <c r="E11" s="1">
        <f t="shared" si="3"/>
        <v>42.274825719939173</v>
      </c>
      <c r="F11" s="1">
        <f t="shared" si="4"/>
        <v>0.2994212025447226</v>
      </c>
      <c r="G11" s="1">
        <f t="shared" si="5"/>
        <v>13.646627216748739</v>
      </c>
      <c r="H11" s="1">
        <f t="shared" si="6"/>
        <v>0.2994212025447226</v>
      </c>
      <c r="I11" s="1">
        <f t="shared" si="7"/>
        <v>2.0884899160867638</v>
      </c>
      <c r="J11" s="1">
        <f t="shared" si="8"/>
        <v>2.344842794196921</v>
      </c>
      <c r="K11" s="1">
        <f t="shared" si="9"/>
        <v>3.4396485362994045</v>
      </c>
      <c r="L11" s="1">
        <f t="shared" si="10"/>
        <v>2.0884899160867638</v>
      </c>
      <c r="P11" s="9"/>
      <c r="Q11" s="10">
        <v>6</v>
      </c>
      <c r="R11" s="10">
        <v>70</v>
      </c>
      <c r="S11" s="10">
        <v>1.6314</v>
      </c>
      <c r="T11" s="10">
        <v>-0.98609999999999998</v>
      </c>
      <c r="U11" s="10" t="s">
        <v>14</v>
      </c>
      <c r="V11" s="10" t="s">
        <v>14</v>
      </c>
      <c r="W11" s="10" t="s">
        <v>14</v>
      </c>
    </row>
    <row r="12" spans="1:28" x14ac:dyDescent="0.25">
      <c r="A12" s="1">
        <v>3</v>
      </c>
      <c r="B12" s="1">
        <f t="shared" si="0"/>
        <v>33</v>
      </c>
      <c r="C12" s="1">
        <f t="shared" si="1"/>
        <v>11.011257521989695</v>
      </c>
      <c r="D12" s="1">
        <f t="shared" si="2"/>
        <v>0.65497069422033505</v>
      </c>
      <c r="E12" s="1">
        <f t="shared" si="3"/>
        <v>29.735136681061128</v>
      </c>
      <c r="F12" s="1">
        <f t="shared" si="4"/>
        <v>0.29072755508174897</v>
      </c>
      <c r="G12" s="1">
        <f t="shared" si="5"/>
        <v>11.011257521989695</v>
      </c>
      <c r="H12" s="1">
        <f t="shared" si="6"/>
        <v>0.29072755508174897</v>
      </c>
      <c r="I12" s="1">
        <f t="shared" si="7"/>
        <v>1.8893757247440657</v>
      </c>
      <c r="J12" s="1">
        <f t="shared" si="8"/>
        <v>2.1518258256450036</v>
      </c>
      <c r="K12" s="1">
        <f t="shared" si="9"/>
        <v>2.8537620792732432</v>
      </c>
      <c r="L12" s="1">
        <f t="shared" si="10"/>
        <v>1.8893757247440657</v>
      </c>
      <c r="P12" s="9"/>
      <c r="Q12" s="10">
        <v>7</v>
      </c>
      <c r="R12" s="10">
        <v>69</v>
      </c>
      <c r="S12" s="10">
        <v>1.5784</v>
      </c>
      <c r="T12" s="10">
        <v>-0.98109999999999997</v>
      </c>
      <c r="U12" s="10" t="s">
        <v>14</v>
      </c>
      <c r="V12" s="10" t="s">
        <v>14</v>
      </c>
      <c r="W12" s="10" t="s">
        <v>14</v>
      </c>
    </row>
    <row r="13" spans="1:28" ht="15.75" thickBot="1" x14ac:dyDescent="0.3">
      <c r="A13" s="1">
        <v>3.5</v>
      </c>
      <c r="B13" s="1">
        <f t="shared" si="0"/>
        <v>33.5</v>
      </c>
      <c r="C13" s="1">
        <f t="shared" si="1"/>
        <v>9.1843249898034767</v>
      </c>
      <c r="D13" s="1">
        <f t="shared" si="2"/>
        <v>0.64348094501126218</v>
      </c>
      <c r="E13" s="1">
        <f t="shared" si="3"/>
        <v>22.083572421826954</v>
      </c>
      <c r="F13" s="1">
        <f t="shared" si="4"/>
        <v>0.2824114336615991</v>
      </c>
      <c r="G13" s="1">
        <f t="shared" si="5"/>
        <v>9.1843249898034767</v>
      </c>
      <c r="H13" s="1">
        <f t="shared" si="6"/>
        <v>0.2824114336615991</v>
      </c>
      <c r="I13" s="1">
        <f t="shared" si="7"/>
        <v>1.7267055286758211</v>
      </c>
      <c r="J13" s="1">
        <f t="shared" si="8"/>
        <v>1.9951998881543005</v>
      </c>
      <c r="K13" s="1">
        <f t="shared" si="9"/>
        <v>2.4315059127766707</v>
      </c>
      <c r="L13" s="1">
        <f t="shared" si="10"/>
        <v>1.7267055286758211</v>
      </c>
      <c r="P13" s="26"/>
      <c r="Q13" s="24" t="s">
        <v>64</v>
      </c>
      <c r="R13" s="10">
        <v>67</v>
      </c>
      <c r="S13" s="10">
        <v>1.5119</v>
      </c>
      <c r="T13" s="10">
        <v>-0.98319999999999996</v>
      </c>
      <c r="U13" s="10" t="s">
        <v>14</v>
      </c>
      <c r="V13" s="10" t="s">
        <v>14</v>
      </c>
      <c r="W13" s="10" t="s">
        <v>14</v>
      </c>
    </row>
    <row r="14" spans="1:28" x14ac:dyDescent="0.25">
      <c r="A14" s="1">
        <v>3.8</v>
      </c>
      <c r="B14" s="1">
        <f t="shared" si="0"/>
        <v>33.799999999999997</v>
      </c>
      <c r="C14" s="1">
        <f t="shared" si="1"/>
        <v>8.3370731010370474</v>
      </c>
      <c r="D14" s="1">
        <f t="shared" si="2"/>
        <v>0.63676452428480546</v>
      </c>
      <c r="E14" s="1">
        <f t="shared" si="3"/>
        <v>18.842645846514525</v>
      </c>
      <c r="F14" s="1">
        <f t="shared" si="4"/>
        <v>0.2775938937870171</v>
      </c>
      <c r="G14" s="1">
        <f t="shared" si="5"/>
        <v>8.3370731010370474</v>
      </c>
      <c r="H14" s="1">
        <f t="shared" si="6"/>
        <v>0.2775938937870171</v>
      </c>
      <c r="I14" s="1">
        <f t="shared" si="7"/>
        <v>1.6420248247885958</v>
      </c>
      <c r="J14" s="1">
        <f t="shared" si="8"/>
        <v>1.914120381216196</v>
      </c>
      <c r="K14" s="1">
        <f t="shared" si="9"/>
        <v>2.2303251463151601</v>
      </c>
      <c r="L14" s="1">
        <f t="shared" si="10"/>
        <v>1.6420248247885958</v>
      </c>
      <c r="P14" s="25" t="s">
        <v>15</v>
      </c>
      <c r="Q14" s="8">
        <v>1</v>
      </c>
      <c r="R14" s="8">
        <v>90</v>
      </c>
      <c r="S14" s="8">
        <v>58.247</v>
      </c>
      <c r="T14" s="8">
        <v>-1.0042</v>
      </c>
      <c r="U14" s="8">
        <v>8654.9</v>
      </c>
      <c r="V14" s="8">
        <v>-2.8353999999999999</v>
      </c>
      <c r="W14" s="8">
        <v>15.3</v>
      </c>
      <c r="X14">
        <f>VLOOKUP('Input and results'!$H$3,'Calc-Pond'!$Q$14:$W$21,3,FALSE)</f>
        <v>60.396999999999998</v>
      </c>
      <c r="Y14">
        <f>VLOOKUP('Input and results'!$H$3,'Calc-Pond'!$Q$14:$W$21,4,FALSE)</f>
        <v>-1.2132000000000001</v>
      </c>
      <c r="Z14">
        <f>VLOOKUP('Input and results'!$H$3,'Calc-Pond'!$Q$14:$W$21,5,FALSE)</f>
        <v>4060.9</v>
      </c>
      <c r="AA14">
        <f>VLOOKUP('Input and results'!$H$3,'Calc-Pond'!$Q$14:$W$21,6,FALSE)</f>
        <v>-2.7625000000000002</v>
      </c>
      <c r="AB14">
        <f>VLOOKUP('Input and results'!$H$3,'Calc-Pond'!$Q$14:$W$21,7,FALSE)</f>
        <v>15.1</v>
      </c>
    </row>
    <row r="15" spans="1:28" x14ac:dyDescent="0.25">
      <c r="A15" s="1">
        <v>4</v>
      </c>
      <c r="B15" s="1">
        <f t="shared" si="0"/>
        <v>34</v>
      </c>
      <c r="C15" s="1">
        <f t="shared" si="1"/>
        <v>7.8486781532288781</v>
      </c>
      <c r="D15" s="1">
        <f t="shared" si="2"/>
        <v>0.6323585382554654</v>
      </c>
      <c r="E15" s="1">
        <f t="shared" si="3"/>
        <v>17.066743889838087</v>
      </c>
      <c r="F15" s="1">
        <f t="shared" si="4"/>
        <v>0.27445117004242758</v>
      </c>
      <c r="G15" s="1">
        <f t="shared" si="5"/>
        <v>7.8486781532288781</v>
      </c>
      <c r="H15" s="1">
        <f t="shared" si="6"/>
        <v>0.27445117004242758</v>
      </c>
      <c r="I15" s="1">
        <f t="shared" si="7"/>
        <v>1.5899427343400356</v>
      </c>
      <c r="J15" s="1">
        <f t="shared" si="8"/>
        <v>1.8644285495062503</v>
      </c>
      <c r="K15" s="1">
        <f t="shared" si="9"/>
        <v>2.1126155420980686</v>
      </c>
      <c r="L15" s="1">
        <f t="shared" si="10"/>
        <v>1.5899427343400356</v>
      </c>
      <c r="P15" s="26"/>
      <c r="Q15" s="10">
        <v>2</v>
      </c>
      <c r="R15" s="10">
        <v>82</v>
      </c>
      <c r="S15" s="10">
        <v>66.242999999999995</v>
      </c>
      <c r="T15" s="10">
        <v>-1.2000999999999999</v>
      </c>
      <c r="U15" s="10">
        <v>5555.3</v>
      </c>
      <c r="V15" s="10">
        <v>-2.8231000000000002</v>
      </c>
      <c r="W15" s="10">
        <v>15.3</v>
      </c>
    </row>
    <row r="16" spans="1:28" x14ac:dyDescent="0.25">
      <c r="A16" s="1">
        <v>5</v>
      </c>
      <c r="B16" s="1">
        <f t="shared" si="0"/>
        <v>35</v>
      </c>
      <c r="C16" s="1">
        <f t="shared" si="1"/>
        <v>6.0359151528125849</v>
      </c>
      <c r="D16" s="1">
        <f t="shared" si="2"/>
        <v>0.61114919345714347</v>
      </c>
      <c r="E16" s="1">
        <f t="shared" si="3"/>
        <v>11.094916478224659</v>
      </c>
      <c r="F16" s="1">
        <f t="shared" si="4"/>
        <v>0.25951910202972223</v>
      </c>
      <c r="G16" s="1">
        <f t="shared" si="5"/>
        <v>6.0359151528125849</v>
      </c>
      <c r="H16" s="1">
        <f t="shared" si="6"/>
        <v>0.25951910202972223</v>
      </c>
      <c r="I16" s="1">
        <f t="shared" si="7"/>
        <v>1.3698700242826995</v>
      </c>
      <c r="J16" s="1">
        <f t="shared" si="8"/>
        <v>1.6561812687135689</v>
      </c>
      <c r="K16" s="1">
        <f t="shared" si="9"/>
        <v>1.662953501096283</v>
      </c>
      <c r="L16" s="1">
        <f t="shared" si="10"/>
        <v>1.3698700242826995</v>
      </c>
      <c r="P16" s="26"/>
      <c r="Q16" s="10">
        <v>3</v>
      </c>
      <c r="R16" s="10">
        <v>77</v>
      </c>
      <c r="S16" s="10">
        <v>60.396999999999998</v>
      </c>
      <c r="T16" s="10">
        <v>-1.2132000000000001</v>
      </c>
      <c r="U16" s="10">
        <v>4060.9</v>
      </c>
      <c r="V16" s="10">
        <v>-2.7625000000000002</v>
      </c>
      <c r="W16" s="10">
        <v>15.1</v>
      </c>
    </row>
    <row r="17" spans="1:28" x14ac:dyDescent="0.25">
      <c r="A17" s="1">
        <v>6</v>
      </c>
      <c r="B17" s="1">
        <f t="shared" si="0"/>
        <v>36</v>
      </c>
      <c r="C17" s="1">
        <f t="shared" si="1"/>
        <v>4.8702888320220241</v>
      </c>
      <c r="D17" s="1">
        <f t="shared" si="2"/>
        <v>0.59121917515748879</v>
      </c>
      <c r="E17" s="1">
        <f t="shared" si="3"/>
        <v>7.8039081729286455</v>
      </c>
      <c r="F17" s="1">
        <f t="shared" si="4"/>
        <v>0.24578651534224927</v>
      </c>
      <c r="G17" s="1">
        <f t="shared" si="5"/>
        <v>4.8702888320220241</v>
      </c>
      <c r="H17" s="1">
        <f t="shared" si="6"/>
        <v>0.24578651534224927</v>
      </c>
      <c r="I17" s="1">
        <f t="shared" si="7"/>
        <v>1.1978019635905297</v>
      </c>
      <c r="J17" s="1">
        <f t="shared" si="8"/>
        <v>1.495730673914178</v>
      </c>
      <c r="K17" s="1">
        <f t="shared" si="9"/>
        <v>1.3612623036617162</v>
      </c>
      <c r="L17" s="1">
        <f t="shared" si="10"/>
        <v>1.1978019635905297</v>
      </c>
      <c r="P17" s="26"/>
      <c r="Q17" s="10">
        <v>4</v>
      </c>
      <c r="R17" s="10">
        <v>74</v>
      </c>
      <c r="S17" s="10">
        <v>58.558999999999997</v>
      </c>
      <c r="T17" s="10">
        <v>-1.2171000000000001</v>
      </c>
      <c r="U17" s="10">
        <v>3670.4</v>
      </c>
      <c r="V17" s="10">
        <v>-2.7618999999999998</v>
      </c>
      <c r="W17" s="10">
        <v>14.6</v>
      </c>
    </row>
    <row r="18" spans="1:28" x14ac:dyDescent="0.25">
      <c r="A18" s="1">
        <v>7</v>
      </c>
      <c r="B18" s="1">
        <f t="shared" si="0"/>
        <v>37</v>
      </c>
      <c r="C18" s="1">
        <f t="shared" si="1"/>
        <v>4.0622349752672067</v>
      </c>
      <c r="D18" s="1">
        <f t="shared" si="2"/>
        <v>0.57245890470936522</v>
      </c>
      <c r="E18" s="1">
        <f t="shared" si="3"/>
        <v>5.7957753199070545</v>
      </c>
      <c r="F18" s="1">
        <f t="shared" si="4"/>
        <v>0.2331276260885512</v>
      </c>
      <c r="G18" s="1">
        <f t="shared" si="5"/>
        <v>4.0622349752672067</v>
      </c>
      <c r="H18" s="1">
        <f t="shared" si="6"/>
        <v>0.2331276260885512</v>
      </c>
      <c r="I18" s="1">
        <f t="shared" si="7"/>
        <v>1.0576581555691553</v>
      </c>
      <c r="J18" s="1">
        <f t="shared" si="8"/>
        <v>1.3669993127235593</v>
      </c>
      <c r="K18" s="1">
        <f t="shared" si="9"/>
        <v>1.1450946364868264</v>
      </c>
      <c r="L18" s="1">
        <f t="shared" si="10"/>
        <v>1.0576581555691553</v>
      </c>
      <c r="P18" s="26"/>
      <c r="Q18" s="10">
        <v>5</v>
      </c>
      <c r="R18" s="10">
        <v>72</v>
      </c>
      <c r="S18" s="10">
        <v>59.548000000000002</v>
      </c>
      <c r="T18" s="10">
        <v>-1.2481</v>
      </c>
      <c r="U18" s="10">
        <v>2860.6</v>
      </c>
      <c r="V18" s="10">
        <v>-2.7035999999999998</v>
      </c>
      <c r="W18" s="10">
        <v>14.3</v>
      </c>
    </row>
    <row r="19" spans="1:28" x14ac:dyDescent="0.25">
      <c r="A19" s="1">
        <v>8</v>
      </c>
      <c r="B19" s="1">
        <f t="shared" si="0"/>
        <v>38</v>
      </c>
      <c r="C19" s="1">
        <f t="shared" si="1"/>
        <v>3.4714772113420387</v>
      </c>
      <c r="D19" s="1">
        <f t="shared" si="2"/>
        <v>0.55477081953750162</v>
      </c>
      <c r="E19" s="1">
        <f t="shared" si="3"/>
        <v>4.4791219073836324</v>
      </c>
      <c r="F19" s="1">
        <f t="shared" si="4"/>
        <v>0.22143276624566052</v>
      </c>
      <c r="G19" s="1">
        <f t="shared" si="5"/>
        <v>3.4714772113420387</v>
      </c>
      <c r="H19" s="1">
        <f t="shared" si="6"/>
        <v>0.22143276624566052</v>
      </c>
      <c r="I19" s="1">
        <f t="shared" si="7"/>
        <v>0.94014642778737523</v>
      </c>
      <c r="J19" s="1">
        <f t="shared" si="8"/>
        <v>1.260698426288154</v>
      </c>
      <c r="K19" s="1">
        <f t="shared" si="9"/>
        <v>0.98284869848850975</v>
      </c>
      <c r="L19" s="1">
        <f t="shared" si="10"/>
        <v>0.94014642778737523</v>
      </c>
      <c r="P19" s="26"/>
      <c r="Q19" s="10">
        <v>6</v>
      </c>
      <c r="R19" s="10">
        <v>70</v>
      </c>
      <c r="S19" s="10">
        <v>60.136000000000003</v>
      </c>
      <c r="T19" s="10">
        <v>-1.2699</v>
      </c>
      <c r="U19" s="10">
        <v>2954</v>
      </c>
      <c r="V19" s="10">
        <v>-2.7269000000000001</v>
      </c>
      <c r="W19" s="10">
        <v>14.5</v>
      </c>
    </row>
    <row r="20" spans="1:28" x14ac:dyDescent="0.25">
      <c r="A20" s="1">
        <v>9</v>
      </c>
      <c r="B20" s="1">
        <f t="shared" si="0"/>
        <v>39</v>
      </c>
      <c r="C20" s="1">
        <f t="shared" si="1"/>
        <v>3.02212842012898</v>
      </c>
      <c r="D20" s="1">
        <f t="shared" si="2"/>
        <v>0.53806778182375636</v>
      </c>
      <c r="E20" s="1">
        <f t="shared" si="3"/>
        <v>3.5684008129848523</v>
      </c>
      <c r="F20" s="1">
        <f t="shared" si="4"/>
        <v>0.21060596303477383</v>
      </c>
      <c r="G20" s="1">
        <f t="shared" si="5"/>
        <v>3.02212842012898</v>
      </c>
      <c r="H20" s="1">
        <f t="shared" si="6"/>
        <v>0.21060596303477383</v>
      </c>
      <c r="I20" s="1">
        <f t="shared" si="7"/>
        <v>0.83943788620729909</v>
      </c>
      <c r="J20" s="1">
        <f t="shared" si="8"/>
        <v>1.1710028811069015</v>
      </c>
      <c r="K20" s="1">
        <f t="shared" si="9"/>
        <v>0.85679373260592551</v>
      </c>
      <c r="L20" s="1">
        <f t="shared" si="10"/>
        <v>0.83943788620729909</v>
      </c>
      <c r="P20" s="26"/>
      <c r="Q20" s="10">
        <v>7</v>
      </c>
      <c r="R20" s="10">
        <v>69</v>
      </c>
      <c r="S20" s="10">
        <v>59.774000000000001</v>
      </c>
      <c r="T20" s="10">
        <v>-1.2813000000000001</v>
      </c>
      <c r="U20" s="10">
        <v>3191.6</v>
      </c>
      <c r="V20" s="10">
        <v>-2.7665000000000002</v>
      </c>
      <c r="W20" s="10">
        <v>14.6</v>
      </c>
    </row>
    <row r="21" spans="1:28" ht="15.75" thickBot="1" x14ac:dyDescent="0.3">
      <c r="A21" s="1">
        <v>10</v>
      </c>
      <c r="B21" s="1">
        <f t="shared" si="0"/>
        <v>40</v>
      </c>
      <c r="C21" s="1">
        <f t="shared" si="1"/>
        <v>2.6696905508812172</v>
      </c>
      <c r="D21" s="1">
        <f t="shared" si="2"/>
        <v>0.52227173236747215</v>
      </c>
      <c r="E21" s="1">
        <f t="shared" si="3"/>
        <v>2.9118315584378958</v>
      </c>
      <c r="F21" s="1">
        <f t="shared" si="4"/>
        <v>0.20056293267498468</v>
      </c>
      <c r="G21" s="1">
        <f t="shared" si="5"/>
        <v>2.6696905508812172</v>
      </c>
      <c r="H21" s="1">
        <f t="shared" si="6"/>
        <v>0.20056293267498468</v>
      </c>
      <c r="I21" s="1">
        <f t="shared" si="7"/>
        <v>0.75164942470514085</v>
      </c>
      <c r="J21" s="1">
        <f t="shared" si="8"/>
        <v>1.0940335809521928</v>
      </c>
      <c r="K21" s="1">
        <f t="shared" si="9"/>
        <v>0.75620311421943509</v>
      </c>
      <c r="L21" s="1">
        <f t="shared" si="10"/>
        <v>0.75164942470514085</v>
      </c>
      <c r="P21" s="26"/>
      <c r="Q21" s="24" t="s">
        <v>64</v>
      </c>
      <c r="R21" s="10">
        <v>67</v>
      </c>
      <c r="S21" s="10">
        <v>53.2</v>
      </c>
      <c r="T21" s="10">
        <v>-1.2468999999999999</v>
      </c>
      <c r="U21" s="10">
        <v>3010.1</v>
      </c>
      <c r="V21" s="10">
        <v>-2.7549000000000001</v>
      </c>
      <c r="W21" s="10">
        <v>14.6</v>
      </c>
    </row>
    <row r="22" spans="1:28" ht="13.5" customHeight="1" x14ac:dyDescent="0.25">
      <c r="A22" s="1">
        <v>11</v>
      </c>
      <c r="B22" s="1">
        <f t="shared" si="0"/>
        <v>41</v>
      </c>
      <c r="C22" s="1">
        <f t="shared" si="1"/>
        <v>2.3864144671617482</v>
      </c>
      <c r="D22" s="1">
        <f t="shared" si="2"/>
        <v>0.50731254679966997</v>
      </c>
      <c r="E22" s="1">
        <f t="shared" si="3"/>
        <v>2.4226044215238849</v>
      </c>
      <c r="F22" s="1">
        <f t="shared" si="4"/>
        <v>0.1912294093033374</v>
      </c>
      <c r="G22" s="1">
        <f t="shared" si="5"/>
        <v>2.3864144671617482</v>
      </c>
      <c r="H22" s="1">
        <f t="shared" si="6"/>
        <v>0.1912294093033374</v>
      </c>
      <c r="I22" s="1">
        <f t="shared" si="7"/>
        <v>0.67407220758862374</v>
      </c>
      <c r="J22" s="1">
        <f t="shared" si="8"/>
        <v>1.0270858714891185</v>
      </c>
      <c r="K22" s="1">
        <f t="shared" si="9"/>
        <v>0.67420306324428791</v>
      </c>
      <c r="L22" s="1">
        <f t="shared" si="10"/>
        <v>0.67407220758862374</v>
      </c>
      <c r="P22" s="25" t="s">
        <v>50</v>
      </c>
      <c r="Q22" s="8">
        <v>1</v>
      </c>
      <c r="R22" s="8">
        <v>90</v>
      </c>
      <c r="S22" s="8">
        <v>44.768999999999998</v>
      </c>
      <c r="T22" s="8">
        <v>-1.5643</v>
      </c>
      <c r="U22" s="8" t="s">
        <v>14</v>
      </c>
      <c r="V22" s="8" t="s">
        <v>14</v>
      </c>
      <c r="W22" s="8" t="s">
        <v>14</v>
      </c>
      <c r="X22">
        <f>VLOOKUP('Input and results'!$H$3,'Calc-Pond'!$Q$22:$W$29,3,FALSE)</f>
        <v>39.314</v>
      </c>
      <c r="Y22">
        <f>VLOOKUP('Input and results'!$H$3,'Calc-Pond'!$Q$22:$W$29,4,FALSE)</f>
        <v>-1.5842000000000001</v>
      </c>
      <c r="Z22" t="str">
        <f>VLOOKUP('Input and results'!$H$3,'Calc-Pond'!$Q$22:$W$29,5,FALSE)</f>
        <v>--</v>
      </c>
      <c r="AA22" t="str">
        <f>VLOOKUP('Input and results'!$H$3,'Calc-Pond'!$Q$22:$W$29,6,FALSE)</f>
        <v>--</v>
      </c>
      <c r="AB22" t="str">
        <f>VLOOKUP('Input and results'!$H$3,'Calc-Pond'!$Q$22:$W$29,7,FALSE)</f>
        <v>--</v>
      </c>
    </row>
    <row r="23" spans="1:28" x14ac:dyDescent="0.25">
      <c r="A23" s="1">
        <v>12</v>
      </c>
      <c r="B23" s="1">
        <f t="shared" si="0"/>
        <v>42</v>
      </c>
      <c r="C23" s="1">
        <f t="shared" si="1"/>
        <v>2.1541330097810985</v>
      </c>
      <c r="D23" s="1">
        <f t="shared" si="2"/>
        <v>0.49312705964838321</v>
      </c>
      <c r="E23" s="1">
        <f t="shared" si="3"/>
        <v>2.0481151112478826</v>
      </c>
      <c r="F23" s="1">
        <f t="shared" si="4"/>
        <v>0.18253974649883276</v>
      </c>
      <c r="G23" s="1">
        <f t="shared" si="5"/>
        <v>2.0481151112478826</v>
      </c>
      <c r="H23" s="1">
        <f t="shared" si="6"/>
        <v>0.18253974649883276</v>
      </c>
      <c r="I23" s="1">
        <f t="shared" si="7"/>
        <v>0.60474637689945954</v>
      </c>
      <c r="J23" s="1">
        <f t="shared" si="8"/>
        <v>0.96820418544207598</v>
      </c>
      <c r="K23" s="1">
        <f t="shared" si="9"/>
        <v>0.60618389009655571</v>
      </c>
      <c r="L23" s="1">
        <f t="shared" si="10"/>
        <v>0.60618389009655571</v>
      </c>
      <c r="P23" s="26"/>
      <c r="Q23" s="10">
        <v>2</v>
      </c>
      <c r="R23" s="10">
        <v>82</v>
      </c>
      <c r="S23" s="10">
        <v>40.262</v>
      </c>
      <c r="T23" s="10">
        <v>-1.5770999999999999</v>
      </c>
      <c r="U23" s="10" t="s">
        <v>14</v>
      </c>
      <c r="V23" s="10" t="s">
        <v>14</v>
      </c>
      <c r="W23" s="10" t="s">
        <v>14</v>
      </c>
    </row>
    <row r="24" spans="1:28" ht="14.25" customHeight="1" x14ac:dyDescent="0.25">
      <c r="A24" s="1">
        <v>13</v>
      </c>
      <c r="B24" s="1">
        <f t="shared" si="0"/>
        <v>43</v>
      </c>
      <c r="C24" s="1">
        <f t="shared" si="1"/>
        <v>1.9604735756709788</v>
      </c>
      <c r="D24" s="1">
        <f t="shared" si="2"/>
        <v>0.47965822829948596</v>
      </c>
      <c r="E24" s="1">
        <f t="shared" si="3"/>
        <v>1.7549589928064191</v>
      </c>
      <c r="F24" s="1">
        <f t="shared" si="4"/>
        <v>0.17443574169563966</v>
      </c>
      <c r="G24" s="1">
        <f t="shared" si="5"/>
        <v>1.7549589928064191</v>
      </c>
      <c r="H24" s="1">
        <f t="shared" si="6"/>
        <v>0.17443574169563966</v>
      </c>
      <c r="I24" s="1">
        <f t="shared" si="7"/>
        <v>0.54221135002492682</v>
      </c>
      <c r="J24" s="1">
        <f t="shared" si="8"/>
        <v>0.91593229071883009</v>
      </c>
      <c r="K24" s="1">
        <f t="shared" si="9"/>
        <v>0.54893823757289106</v>
      </c>
      <c r="L24" s="1">
        <f t="shared" si="10"/>
        <v>0.54893823757289106</v>
      </c>
      <c r="P24" s="26"/>
      <c r="Q24" s="10">
        <v>3</v>
      </c>
      <c r="R24" s="10">
        <v>77</v>
      </c>
      <c r="S24" s="10">
        <v>39.314</v>
      </c>
      <c r="T24" s="10">
        <v>-1.5842000000000001</v>
      </c>
      <c r="U24" s="10" t="s">
        <v>14</v>
      </c>
      <c r="V24" s="10" t="s">
        <v>14</v>
      </c>
      <c r="W24" s="10" t="s">
        <v>14</v>
      </c>
    </row>
    <row r="25" spans="1:28" x14ac:dyDescent="0.25">
      <c r="A25" s="1">
        <v>14</v>
      </c>
      <c r="B25" s="1">
        <f t="shared" si="0"/>
        <v>44</v>
      </c>
      <c r="C25" s="1">
        <f t="shared" si="1"/>
        <v>1.7967300822438836</v>
      </c>
      <c r="D25" s="1">
        <f t="shared" si="2"/>
        <v>0.46685441408179834</v>
      </c>
      <c r="E25" s="1">
        <f t="shared" si="3"/>
        <v>1.5210859419485521</v>
      </c>
      <c r="F25" s="1">
        <f t="shared" si="4"/>
        <v>0.16686564375065591</v>
      </c>
      <c r="G25" s="1">
        <f t="shared" si="5"/>
        <v>1.5210859419485521</v>
      </c>
      <c r="H25" s="1">
        <f t="shared" si="6"/>
        <v>0.16686564375065591</v>
      </c>
      <c r="I25" s="1">
        <f t="shared" si="7"/>
        <v>0.48535159098704739</v>
      </c>
      <c r="J25" s="1">
        <f t="shared" si="8"/>
        <v>0.86915902238840048</v>
      </c>
      <c r="K25" s="1">
        <f t="shared" si="9"/>
        <v>0.50016542503677341</v>
      </c>
      <c r="L25" s="1">
        <f t="shared" si="10"/>
        <v>0.50016542503677341</v>
      </c>
      <c r="P25" s="26"/>
      <c r="Q25" s="10">
        <v>4</v>
      </c>
      <c r="R25" s="10">
        <v>74</v>
      </c>
      <c r="S25" s="10">
        <v>37.401000000000003</v>
      </c>
      <c r="T25" s="10">
        <v>-1.5746</v>
      </c>
      <c r="U25" s="10" t="s">
        <v>14</v>
      </c>
      <c r="V25" s="10" t="s">
        <v>14</v>
      </c>
      <c r="W25" s="10" t="s">
        <v>14</v>
      </c>
    </row>
    <row r="26" spans="1:28" x14ac:dyDescent="0.25">
      <c r="A26" s="1">
        <v>15</v>
      </c>
      <c r="B26" s="1">
        <f t="shared" si="0"/>
        <v>45</v>
      </c>
      <c r="C26" s="1">
        <f t="shared" si="1"/>
        <v>1.6566055864531202</v>
      </c>
      <c r="D26" s="1">
        <f t="shared" si="2"/>
        <v>0.45466876183454841</v>
      </c>
      <c r="E26" s="1">
        <f t="shared" si="3"/>
        <v>1.3314587857977542</v>
      </c>
      <c r="F26" s="1">
        <f t="shared" si="4"/>
        <v>0.15978331173176175</v>
      </c>
      <c r="G26" s="1">
        <f t="shared" si="5"/>
        <v>1.3314587857977542</v>
      </c>
      <c r="H26" s="1">
        <f t="shared" si="6"/>
        <v>0.15978331173176175</v>
      </c>
      <c r="I26" s="1">
        <f t="shared" si="7"/>
        <v>0.43329729880349976</v>
      </c>
      <c r="J26" s="1">
        <f t="shared" si="8"/>
        <v>0.82701893993633457</v>
      </c>
      <c r="K26" s="1">
        <f t="shared" si="9"/>
        <v>0.45817230379743445</v>
      </c>
      <c r="L26" s="1">
        <f t="shared" si="10"/>
        <v>0.45817230379743445</v>
      </c>
      <c r="P26" s="26"/>
      <c r="Q26" s="10">
        <v>5</v>
      </c>
      <c r="R26" s="10">
        <v>72</v>
      </c>
      <c r="S26" s="10">
        <v>37.767000000000003</v>
      </c>
      <c r="T26" s="10">
        <v>-1.5829</v>
      </c>
      <c r="U26" s="10" t="s">
        <v>14</v>
      </c>
      <c r="V26" s="10" t="s">
        <v>14</v>
      </c>
      <c r="W26" s="10" t="s">
        <v>14</v>
      </c>
    </row>
    <row r="27" spans="1:28" x14ac:dyDescent="0.25">
      <c r="A27" s="1">
        <v>16</v>
      </c>
      <c r="B27" s="1">
        <f t="shared" si="0"/>
        <v>46</v>
      </c>
      <c r="C27" s="1">
        <f t="shared" si="1"/>
        <v>1.5354374066044936</v>
      </c>
      <c r="D27" s="1">
        <f t="shared" si="2"/>
        <v>0.44305866262245153</v>
      </c>
      <c r="E27" s="1">
        <f t="shared" si="3"/>
        <v>1.1755337275055524</v>
      </c>
      <c r="F27" s="1">
        <f t="shared" si="4"/>
        <v>0.15314749912788134</v>
      </c>
      <c r="G27" s="1">
        <f t="shared" si="5"/>
        <v>1.1755337275055524</v>
      </c>
      <c r="H27" s="1">
        <f t="shared" si="6"/>
        <v>0.15314749912788134</v>
      </c>
      <c r="I27" s="1">
        <f t="shared" si="7"/>
        <v>0.38535818818158002</v>
      </c>
      <c r="J27" s="1">
        <f t="shared" si="8"/>
        <v>0.78882608348202743</v>
      </c>
      <c r="K27" s="1">
        <f t="shared" si="9"/>
        <v>0.42168529520042614</v>
      </c>
      <c r="L27" s="1">
        <f t="shared" si="10"/>
        <v>0.42168529520042614</v>
      </c>
      <c r="P27" s="26"/>
      <c r="Q27" s="10">
        <v>6</v>
      </c>
      <c r="R27" s="10">
        <v>70</v>
      </c>
      <c r="S27" s="10">
        <v>36.908000000000001</v>
      </c>
      <c r="T27" s="10">
        <v>-1.5905</v>
      </c>
      <c r="U27" s="10" t="s">
        <v>14</v>
      </c>
      <c r="V27" s="10" t="s">
        <v>14</v>
      </c>
      <c r="W27" s="10" t="s">
        <v>14</v>
      </c>
    </row>
    <row r="28" spans="1:28" x14ac:dyDescent="0.25">
      <c r="A28" s="1">
        <v>17</v>
      </c>
      <c r="B28" s="1">
        <f t="shared" si="0"/>
        <v>47</v>
      </c>
      <c r="C28" s="1">
        <f t="shared" si="1"/>
        <v>1.4297022109198023</v>
      </c>
      <c r="D28" s="1">
        <f t="shared" si="2"/>
        <v>0.43198528692636645</v>
      </c>
      <c r="E28" s="1">
        <f t="shared" si="3"/>
        <v>1.0457379652157208</v>
      </c>
      <c r="F28" s="1">
        <f t="shared" si="4"/>
        <v>0.14692124253384908</v>
      </c>
      <c r="G28" s="1">
        <f t="shared" si="5"/>
        <v>1.0457379652157208</v>
      </c>
      <c r="H28" s="1">
        <f t="shared" si="6"/>
        <v>0.14692124253384908</v>
      </c>
      <c r="I28" s="1">
        <f t="shared" si="7"/>
        <v>0.34097800670103323</v>
      </c>
      <c r="J28" s="1">
        <f t="shared" si="8"/>
        <v>0.75402847184801503</v>
      </c>
      <c r="K28" s="1">
        <f t="shared" si="9"/>
        <v>0.38972817900047846</v>
      </c>
      <c r="L28" s="1">
        <f t="shared" si="10"/>
        <v>0.38972817900047846</v>
      </c>
      <c r="P28" s="26"/>
      <c r="Q28" s="10">
        <v>7</v>
      </c>
      <c r="R28" s="10">
        <v>69</v>
      </c>
      <c r="S28" s="10">
        <v>35.497999999999998</v>
      </c>
      <c r="T28" s="10">
        <v>-1.5844</v>
      </c>
      <c r="U28" s="10" t="s">
        <v>14</v>
      </c>
      <c r="V28" s="10" t="s">
        <v>14</v>
      </c>
      <c r="W28" s="10" t="s">
        <v>14</v>
      </c>
    </row>
    <row r="29" spans="1:28" ht="15.75" thickBot="1" x14ac:dyDescent="0.3">
      <c r="A29" s="1">
        <v>18</v>
      </c>
      <c r="B29" s="1">
        <f t="shared" si="0"/>
        <v>48</v>
      </c>
      <c r="C29" s="1">
        <f t="shared" si="1"/>
        <v>1.3366900432668227</v>
      </c>
      <c r="D29" s="1">
        <f t="shared" si="2"/>
        <v>0.42141317779207571</v>
      </c>
      <c r="E29" s="1">
        <f t="shared" si="3"/>
        <v>0.93651737899944865</v>
      </c>
      <c r="F29" s="1">
        <f t="shared" si="4"/>
        <v>0.14107133772126418</v>
      </c>
      <c r="G29" s="1">
        <f t="shared" si="5"/>
        <v>0.93651737899944865</v>
      </c>
      <c r="H29" s="1">
        <f t="shared" si="6"/>
        <v>0.14107133772126418</v>
      </c>
      <c r="I29" s="1">
        <f t="shared" si="7"/>
        <v>0.29970248711893516</v>
      </c>
      <c r="J29" s="1">
        <f t="shared" si="8"/>
        <v>0.72217604009481173</v>
      </c>
      <c r="K29" s="1">
        <f t="shared" si="9"/>
        <v>0.36154025921673977</v>
      </c>
      <c r="L29" s="1">
        <f t="shared" si="10"/>
        <v>0.36154025921673977</v>
      </c>
      <c r="P29" s="26"/>
      <c r="Q29" s="24" t="s">
        <v>64</v>
      </c>
      <c r="R29" s="10">
        <v>67</v>
      </c>
      <c r="S29" s="10">
        <v>35.094000000000001</v>
      </c>
      <c r="T29" s="10">
        <v>-1.5819000000000001</v>
      </c>
      <c r="U29" s="10" t="s">
        <v>14</v>
      </c>
      <c r="V29" s="10" t="s">
        <v>14</v>
      </c>
      <c r="W29" s="10" t="s">
        <v>14</v>
      </c>
    </row>
    <row r="30" spans="1:28" ht="17.25" customHeight="1" x14ac:dyDescent="0.25">
      <c r="A30" s="1">
        <v>19</v>
      </c>
      <c r="B30" s="1">
        <f t="shared" si="0"/>
        <v>49</v>
      </c>
      <c r="C30" s="1">
        <f t="shared" si="1"/>
        <v>1.2542837951310002</v>
      </c>
      <c r="D30" s="1">
        <f t="shared" si="2"/>
        <v>0.41130989517158939</v>
      </c>
      <c r="E30" s="1">
        <f t="shared" si="3"/>
        <v>0.8437225841304602</v>
      </c>
      <c r="F30" s="1">
        <f t="shared" si="4"/>
        <v>0.13556788909049849</v>
      </c>
      <c r="G30" s="1">
        <f t="shared" si="5"/>
        <v>0.8437225841304602</v>
      </c>
      <c r="H30" s="1">
        <f t="shared" si="6"/>
        <v>0.13556788909049849</v>
      </c>
      <c r="I30" s="1">
        <f t="shared" si="7"/>
        <v>0.26115625896732708</v>
      </c>
      <c r="J30" s="1">
        <f t="shared" si="8"/>
        <v>0.69289753986831115</v>
      </c>
      <c r="K30" s="1">
        <f t="shared" si="9"/>
        <v>0.33652014671987357</v>
      </c>
      <c r="L30" s="1">
        <f t="shared" si="10"/>
        <v>0.33652014671987357</v>
      </c>
      <c r="P30" s="25" t="s">
        <v>44</v>
      </c>
      <c r="Q30" s="8">
        <v>1</v>
      </c>
      <c r="R30" s="8">
        <v>90</v>
      </c>
      <c r="S30" s="8">
        <v>15.792999999999999</v>
      </c>
      <c r="T30" s="8">
        <v>-1.6080000000000001</v>
      </c>
      <c r="U30" s="8" t="s">
        <v>14</v>
      </c>
      <c r="V30" s="8" t="s">
        <v>14</v>
      </c>
      <c r="W30" s="8" t="s">
        <v>14</v>
      </c>
      <c r="X30">
        <f>VLOOKUP('Input and results'!$H$3,'Calc-Pond'!$Q$30:$W$37,3,FALSE)</f>
        <v>16.887</v>
      </c>
      <c r="Y30">
        <f>VLOOKUP('Input and results'!$H$3,'Calc-Pond'!$Q$30:$W$37,4,FALSE)</f>
        <v>-1.7222999999999999</v>
      </c>
      <c r="Z30" t="str">
        <f>VLOOKUP('Input and results'!$H$3,'Calc-Pond'!$Q$30:$W$37,5,FALSE)</f>
        <v>--</v>
      </c>
      <c r="AA30" t="str">
        <f>VLOOKUP('Input and results'!$H$3,'Calc-Pond'!$Q$30:$W$37,6,FALSE)</f>
        <v>--</v>
      </c>
      <c r="AB30" t="str">
        <f>VLOOKUP('Input and results'!$H$3,'Calc-Pond'!$Q$30:$W$37,7,FALSE)</f>
        <v>--</v>
      </c>
    </row>
    <row r="31" spans="1:28" x14ac:dyDescent="0.25">
      <c r="A31" s="1">
        <v>20</v>
      </c>
      <c r="B31" s="1">
        <f t="shared" si="0"/>
        <v>50</v>
      </c>
      <c r="C31" s="1">
        <f t="shared" si="1"/>
        <v>1.1808064654691746</v>
      </c>
      <c r="D31" s="1">
        <f t="shared" si="2"/>
        <v>0.40164570412224626</v>
      </c>
      <c r="E31" s="1">
        <f t="shared" si="3"/>
        <v>0.7642025103438721</v>
      </c>
      <c r="F31" s="1">
        <f t="shared" si="4"/>
        <v>0.1303839209763791</v>
      </c>
      <c r="G31" s="1">
        <f t="shared" si="5"/>
        <v>0.7642025103438721</v>
      </c>
      <c r="H31" s="1">
        <f t="shared" si="6"/>
        <v>0.1303839209763791</v>
      </c>
      <c r="I31" s="1">
        <f t="shared" si="7"/>
        <v>0.22502588703870785</v>
      </c>
      <c r="J31" s="1">
        <f t="shared" si="8"/>
        <v>0.66588356948769034</v>
      </c>
      <c r="K31" s="1">
        <f t="shared" si="9"/>
        <v>0.31418626225251772</v>
      </c>
      <c r="L31" s="1">
        <f t="shared" si="10"/>
        <v>0.31418626225251772</v>
      </c>
      <c r="P31" s="26"/>
      <c r="Q31" s="10">
        <v>2</v>
      </c>
      <c r="R31" s="10">
        <v>82</v>
      </c>
      <c r="S31" s="10">
        <v>15.461</v>
      </c>
      <c r="T31" s="10">
        <v>-1.6598999999999999</v>
      </c>
      <c r="U31" s="10" t="s">
        <v>14</v>
      </c>
      <c r="V31" s="10" t="s">
        <v>14</v>
      </c>
      <c r="W31" s="10" t="s">
        <v>14</v>
      </c>
    </row>
    <row r="32" spans="1:28" ht="15.75" customHeight="1" x14ac:dyDescent="0.25">
      <c r="A32" s="1">
        <v>21</v>
      </c>
      <c r="B32" s="1">
        <f t="shared" si="0"/>
        <v>51</v>
      </c>
      <c r="C32" s="1">
        <f t="shared" si="1"/>
        <v>1.1149131462487705</v>
      </c>
      <c r="D32" s="1">
        <f t="shared" si="2"/>
        <v>0.39239330070279099</v>
      </c>
      <c r="E32" s="1">
        <f t="shared" si="3"/>
        <v>0.6955289826061708</v>
      </c>
      <c r="F32" s="1">
        <f t="shared" si="4"/>
        <v>0.12549504127961988</v>
      </c>
      <c r="G32" s="1">
        <f t="shared" si="5"/>
        <v>0.6955289826061708</v>
      </c>
      <c r="H32" s="1">
        <f t="shared" si="6"/>
        <v>0.12549504127961988</v>
      </c>
      <c r="I32" s="1">
        <f t="shared" si="7"/>
        <v>0.19104719374431547</v>
      </c>
      <c r="J32" s="1">
        <f t="shared" si="8"/>
        <v>0.64087389021703911</v>
      </c>
      <c r="K32" s="1">
        <f t="shared" si="9"/>
        <v>0.29414852957196036</v>
      </c>
      <c r="L32" s="1">
        <f t="shared" si="10"/>
        <v>0.29414852957196036</v>
      </c>
      <c r="P32" s="26"/>
      <c r="Q32" s="10">
        <v>3</v>
      </c>
      <c r="R32" s="10">
        <v>77</v>
      </c>
      <c r="S32" s="10">
        <v>16.887</v>
      </c>
      <c r="T32" s="10">
        <v>-1.7222999999999999</v>
      </c>
      <c r="U32" s="10" t="s">
        <v>14</v>
      </c>
      <c r="V32" s="10" t="s">
        <v>14</v>
      </c>
      <c r="W32" s="10" t="s">
        <v>14</v>
      </c>
    </row>
    <row r="33" spans="1:28" x14ac:dyDescent="0.25">
      <c r="A33" s="1">
        <v>22</v>
      </c>
      <c r="B33" s="1">
        <f t="shared" si="0"/>
        <v>52</v>
      </c>
      <c r="C33" s="1">
        <f t="shared" si="1"/>
        <v>1.0555132058970764</v>
      </c>
      <c r="D33" s="1">
        <f t="shared" si="2"/>
        <v>0.38352757037266483</v>
      </c>
      <c r="E33" s="1">
        <f t="shared" si="3"/>
        <v>0.63580613896907923</v>
      </c>
      <c r="F33" s="1">
        <f t="shared" si="4"/>
        <v>0.12087914951729496</v>
      </c>
      <c r="G33" s="1">
        <f t="shared" si="5"/>
        <v>0.63580613896907923</v>
      </c>
      <c r="H33" s="1">
        <f t="shared" si="6"/>
        <v>0.12087914951729496</v>
      </c>
      <c r="I33" s="1">
        <f t="shared" si="7"/>
        <v>0.15899563626579993</v>
      </c>
      <c r="J33" s="1">
        <f t="shared" si="8"/>
        <v>0.61764779920051205</v>
      </c>
      <c r="K33" s="1">
        <f t="shared" si="9"/>
        <v>0.27608772564865058</v>
      </c>
      <c r="L33" s="1">
        <f t="shared" si="10"/>
        <v>0.27608772564865058</v>
      </c>
      <c r="P33" s="26"/>
      <c r="Q33" s="10">
        <v>4</v>
      </c>
      <c r="R33" s="10">
        <v>74</v>
      </c>
      <c r="S33" s="10">
        <v>16.484000000000002</v>
      </c>
      <c r="T33" s="10">
        <v>-1.7172000000000001</v>
      </c>
      <c r="U33" s="10" t="s">
        <v>14</v>
      </c>
      <c r="V33" s="10" t="s">
        <v>14</v>
      </c>
      <c r="W33" s="10" t="s">
        <v>14</v>
      </c>
    </row>
    <row r="34" spans="1:28" x14ac:dyDescent="0.25">
      <c r="A34" s="1">
        <v>23</v>
      </c>
      <c r="B34" s="1">
        <f t="shared" si="0"/>
        <v>53</v>
      </c>
      <c r="C34" s="1">
        <f t="shared" si="1"/>
        <v>1.0017132863675928</v>
      </c>
      <c r="D34" s="1">
        <f t="shared" si="2"/>
        <v>0.37502537450068657</v>
      </c>
      <c r="E34" s="1">
        <f t="shared" si="3"/>
        <v>0.5835360588592462</v>
      </c>
      <c r="F34" s="1">
        <f t="shared" si="4"/>
        <v>0.11651618270586339</v>
      </c>
      <c r="G34" s="1">
        <f t="shared" si="5"/>
        <v>0.5835360588592462</v>
      </c>
      <c r="H34" s="1">
        <f t="shared" si="6"/>
        <v>0.11651618270586339</v>
      </c>
      <c r="I34" s="1">
        <f t="shared" si="7"/>
        <v>0.12867890071784796</v>
      </c>
      <c r="J34" s="1">
        <f t="shared" si="8"/>
        <v>0.59601672091921043</v>
      </c>
      <c r="K34" s="1">
        <f t="shared" si="9"/>
        <v>0.25974017530027993</v>
      </c>
      <c r="L34" s="1">
        <f t="shared" si="10"/>
        <v>0.25974017530027993</v>
      </c>
      <c r="P34" s="26"/>
      <c r="Q34" s="10">
        <v>5</v>
      </c>
      <c r="R34" s="10">
        <v>72</v>
      </c>
      <c r="S34" s="10">
        <v>15.648</v>
      </c>
      <c r="T34" s="10">
        <v>-1.7072000000000001</v>
      </c>
      <c r="U34" s="10" t="s">
        <v>14</v>
      </c>
      <c r="V34" s="10" t="s">
        <v>14</v>
      </c>
      <c r="W34" s="10" t="s">
        <v>14</v>
      </c>
    </row>
    <row r="35" spans="1:28" x14ac:dyDescent="0.25">
      <c r="A35" s="1">
        <v>24</v>
      </c>
      <c r="B35" s="1">
        <f t="shared" si="0"/>
        <v>54</v>
      </c>
      <c r="C35" s="1">
        <f t="shared" si="1"/>
        <v>0.95277491415268778</v>
      </c>
      <c r="D35" s="1">
        <f t="shared" si="2"/>
        <v>0.36686536125350289</v>
      </c>
      <c r="E35" s="1">
        <f t="shared" si="3"/>
        <v>0.53752240748723634</v>
      </c>
      <c r="F35" s="1">
        <f t="shared" si="4"/>
        <v>0.11238789356985113</v>
      </c>
      <c r="G35" s="1">
        <f t="shared" si="5"/>
        <v>0.53752240748723634</v>
      </c>
      <c r="H35" s="1">
        <f t="shared" si="6"/>
        <v>0.11238789356985113</v>
      </c>
      <c r="I35" s="1">
        <f t="shared" si="7"/>
        <v>9.9931130961217224E-2</v>
      </c>
      <c r="J35" s="1">
        <f t="shared" si="8"/>
        <v>0.57581843451579939</v>
      </c>
      <c r="K35" s="1">
        <f t="shared" si="9"/>
        <v>0.24488624321331026</v>
      </c>
      <c r="L35" s="1">
        <f t="shared" si="10"/>
        <v>0.24488624321331026</v>
      </c>
      <c r="P35" s="26"/>
      <c r="Q35" s="10">
        <v>6</v>
      </c>
      <c r="R35" s="10">
        <v>70</v>
      </c>
      <c r="S35" s="10">
        <v>15.119</v>
      </c>
      <c r="T35" s="10">
        <v>-1.6999</v>
      </c>
      <c r="U35" s="10" t="s">
        <v>14</v>
      </c>
      <c r="V35" s="10" t="s">
        <v>14</v>
      </c>
      <c r="W35" s="10" t="s">
        <v>14</v>
      </c>
    </row>
    <row r="36" spans="1:28" x14ac:dyDescent="0.25">
      <c r="A36" s="1">
        <v>25</v>
      </c>
      <c r="B36" s="1">
        <f t="shared" si="0"/>
        <v>55</v>
      </c>
      <c r="C36" s="1">
        <f t="shared" si="1"/>
        <v>0.90808254566182867</v>
      </c>
      <c r="D36" s="1">
        <f t="shared" si="2"/>
        <v>0.35902779768775561</v>
      </c>
      <c r="E36" s="1">
        <f t="shared" si="3"/>
        <v>0.49680027305989616</v>
      </c>
      <c r="F36" s="1">
        <f t="shared" si="4"/>
        <v>0.10847765645566734</v>
      </c>
      <c r="G36" s="1">
        <f t="shared" si="5"/>
        <v>0.49680027305989616</v>
      </c>
      <c r="H36" s="1">
        <f t="shared" si="6"/>
        <v>0.10847765645566734</v>
      </c>
      <c r="I36" s="1">
        <f t="shared" si="7"/>
        <v>7.2608380044974413E-2</v>
      </c>
      <c r="J36" s="1">
        <f t="shared" si="8"/>
        <v>0.55691252472567332</v>
      </c>
      <c r="K36" s="1">
        <f t="shared" si="9"/>
        <v>0.23134156796199201</v>
      </c>
      <c r="L36" s="1">
        <f t="shared" si="10"/>
        <v>0.23134156796199201</v>
      </c>
      <c r="P36" s="26"/>
      <c r="Q36" s="10">
        <v>7</v>
      </c>
      <c r="R36" s="10">
        <v>69</v>
      </c>
      <c r="S36" s="10">
        <v>14.675000000000001</v>
      </c>
      <c r="T36" s="10">
        <v>-1.6936</v>
      </c>
      <c r="U36" s="10" t="s">
        <v>14</v>
      </c>
      <c r="V36" s="10" t="s">
        <v>14</v>
      </c>
      <c r="W36" s="10" t="s">
        <v>14</v>
      </c>
    </row>
    <row r="37" spans="1:28" ht="15.75" thickBot="1" x14ac:dyDescent="0.3">
      <c r="A37" s="1">
        <v>26</v>
      </c>
      <c r="B37" s="1">
        <f t="shared" si="0"/>
        <v>56</v>
      </c>
      <c r="C37" s="1">
        <f t="shared" si="1"/>
        <v>0.86711917707827291</v>
      </c>
      <c r="D37" s="1">
        <f t="shared" si="2"/>
        <v>0.35149442033291833</v>
      </c>
      <c r="E37" s="1">
        <f t="shared" si="3"/>
        <v>0.46058435762427763</v>
      </c>
      <c r="F37" s="1">
        <f t="shared" si="4"/>
        <v>0.10477029706057403</v>
      </c>
      <c r="G37" s="1">
        <f t="shared" si="5"/>
        <v>0.46058435762427763</v>
      </c>
      <c r="H37" s="1">
        <f t="shared" si="6"/>
        <v>0.10477029706057403</v>
      </c>
      <c r="I37" s="1">
        <f t="shared" si="7"/>
        <v>4.6584988073180254E-2</v>
      </c>
      <c r="J37" s="1">
        <f t="shared" si="8"/>
        <v>0.53917676001350223</v>
      </c>
      <c r="K37" s="1">
        <f t="shared" si="9"/>
        <v>0.21895030515249209</v>
      </c>
      <c r="L37" s="1">
        <f t="shared" si="10"/>
        <v>0.21895030515249209</v>
      </c>
      <c r="P37" s="11"/>
      <c r="Q37" s="24" t="s">
        <v>64</v>
      </c>
      <c r="R37" s="12">
        <v>67</v>
      </c>
      <c r="S37" s="12">
        <v>14.948</v>
      </c>
      <c r="T37" s="12">
        <v>-1.7177</v>
      </c>
      <c r="U37" s="12" t="s">
        <v>14</v>
      </c>
      <c r="V37" s="12" t="s">
        <v>14</v>
      </c>
      <c r="W37" s="12" t="s">
        <v>14</v>
      </c>
    </row>
    <row r="38" spans="1:28" ht="13.5" customHeight="1" x14ac:dyDescent="0.25">
      <c r="A38" s="1">
        <v>27</v>
      </c>
      <c r="B38" s="1">
        <f t="shared" si="0"/>
        <v>57</v>
      </c>
      <c r="C38" s="1">
        <f t="shared" si="1"/>
        <v>0.82944751491934399</v>
      </c>
      <c r="D38" s="1">
        <f t="shared" si="2"/>
        <v>0.34424830194032929</v>
      </c>
      <c r="E38" s="1">
        <f t="shared" si="3"/>
        <v>0.42823022805276562</v>
      </c>
      <c r="F38" s="1">
        <f t="shared" si="4"/>
        <v>0.10125194269116683</v>
      </c>
      <c r="G38" s="1">
        <f t="shared" si="5"/>
        <v>0.42823022805276562</v>
      </c>
      <c r="H38" s="1">
        <f t="shared" si="6"/>
        <v>0.10125194269116683</v>
      </c>
      <c r="I38" s="1">
        <f t="shared" si="7"/>
        <v>2.1750670430803608E-2</v>
      </c>
      <c r="J38" s="1">
        <f t="shared" si="8"/>
        <v>0.52250418168900059</v>
      </c>
      <c r="K38" s="1">
        <f t="shared" si="9"/>
        <v>0.20757986249518429</v>
      </c>
      <c r="L38" s="1">
        <f t="shared" si="10"/>
        <v>0.20757986249518429</v>
      </c>
      <c r="P38" s="25" t="s">
        <v>51</v>
      </c>
      <c r="Q38" s="8">
        <v>1</v>
      </c>
      <c r="R38" s="8">
        <v>90</v>
      </c>
      <c r="S38" s="8">
        <v>60.396000000000001</v>
      </c>
      <c r="T38" s="8">
        <v>-1.2249000000000001</v>
      </c>
      <c r="U38" s="8">
        <v>210.7</v>
      </c>
      <c r="V38" s="8">
        <v>-1.7599</v>
      </c>
      <c r="W38" s="8">
        <v>10.3</v>
      </c>
      <c r="X38">
        <f>VLOOKUP('Input and results'!$H$3,'Calc-Pond'!$Q$38:$W$45,3,FALSE)</f>
        <v>40.119999999999997</v>
      </c>
      <c r="Y38">
        <f>VLOOKUP('Input and results'!$H$3,'Calc-Pond'!$Q$38:$W$45,4,FALSE)</f>
        <v>-1.1769000000000001</v>
      </c>
      <c r="Z38">
        <f>VLOOKUP('Input and results'!$H$3,'Calc-Pond'!$Q$38:$W$45,5,FALSE)</f>
        <v>247.78</v>
      </c>
      <c r="AA38">
        <f>VLOOKUP('Input and results'!$H$3,'Calc-Pond'!$Q$38:$W$45,6,FALSE)</f>
        <v>-1.9298999999999999</v>
      </c>
      <c r="AB38">
        <f>VLOOKUP('Input and results'!$H$3,'Calc-Pond'!$Q$38:$W$45,7,FALSE)</f>
        <v>11.2</v>
      </c>
    </row>
    <row r="39" spans="1:28" x14ac:dyDescent="0.25">
      <c r="A39" s="1">
        <v>28</v>
      </c>
      <c r="B39" s="1">
        <f t="shared" si="0"/>
        <v>58</v>
      </c>
      <c r="C39" s="1">
        <f t="shared" si="1"/>
        <v>0.79469528673135537</v>
      </c>
      <c r="D39" s="1">
        <f t="shared" si="2"/>
        <v>0.33727373240114555</v>
      </c>
      <c r="E39" s="1">
        <f t="shared" si="3"/>
        <v>0.39920499244449958</v>
      </c>
      <c r="F39" s="1">
        <f t="shared" si="4"/>
        <v>9.7909890267450089E-2</v>
      </c>
      <c r="G39" s="1">
        <f t="shared" si="5"/>
        <v>0.39920499244449958</v>
      </c>
      <c r="H39" s="1">
        <f t="shared" si="6"/>
        <v>9.7909890267450089E-2</v>
      </c>
      <c r="I39" s="1">
        <f t="shared" si="7"/>
        <v>-1.9918433497616425E-3</v>
      </c>
      <c r="J39" s="1">
        <f t="shared" si="8"/>
        <v>0.50680074415140675</v>
      </c>
      <c r="K39" s="1">
        <f t="shared" si="9"/>
        <v>0.19711675638720583</v>
      </c>
      <c r="L39" s="1">
        <f t="shared" si="10"/>
        <v>0.19711675638720583</v>
      </c>
      <c r="P39" s="26"/>
      <c r="Q39" s="10">
        <v>2</v>
      </c>
      <c r="R39" s="10">
        <v>82</v>
      </c>
      <c r="S39" s="10">
        <v>42.002000000000002</v>
      </c>
      <c r="T39" s="10">
        <v>-1.1306</v>
      </c>
      <c r="U39" s="10">
        <v>298.76</v>
      </c>
      <c r="V39" s="10">
        <v>-1.9463999999999999</v>
      </c>
      <c r="W39" s="10">
        <v>11.1</v>
      </c>
    </row>
    <row r="40" spans="1:28" ht="13.5" customHeight="1" x14ac:dyDescent="0.25">
      <c r="A40" s="1">
        <v>29</v>
      </c>
      <c r="B40" s="1">
        <f t="shared" si="0"/>
        <v>59</v>
      </c>
      <c r="C40" s="1">
        <f t="shared" si="1"/>
        <v>0.76254367060398165</v>
      </c>
      <c r="D40" s="1">
        <f t="shared" si="2"/>
        <v>0.33055611211232017</v>
      </c>
      <c r="E40" s="1">
        <f t="shared" si="3"/>
        <v>0.37306486763000291</v>
      </c>
      <c r="F40" s="1">
        <f t="shared" si="4"/>
        <v>9.4732489706554568E-2</v>
      </c>
      <c r="G40" s="1">
        <f t="shared" si="5"/>
        <v>0.37306486763000291</v>
      </c>
      <c r="H40" s="1">
        <f t="shared" si="6"/>
        <v>9.4732489706554568E-2</v>
      </c>
      <c r="I40" s="1">
        <f t="shared" si="7"/>
        <v>-2.4728739597978115E-2</v>
      </c>
      <c r="J40" s="1">
        <f t="shared" si="8"/>
        <v>0.49198338663813362</v>
      </c>
      <c r="K40" s="1">
        <f t="shared" si="9"/>
        <v>0.18746332109486227</v>
      </c>
      <c r="L40" s="1">
        <f t="shared" si="10"/>
        <v>0.18746332109486227</v>
      </c>
      <c r="P40" s="26"/>
      <c r="Q40" s="10">
        <v>3</v>
      </c>
      <c r="R40" s="10">
        <v>77</v>
      </c>
      <c r="S40" s="10">
        <v>40.119999999999997</v>
      </c>
      <c r="T40" s="10">
        <v>-1.1769000000000001</v>
      </c>
      <c r="U40" s="10">
        <v>247.78</v>
      </c>
      <c r="V40" s="10">
        <v>-1.9298999999999999</v>
      </c>
      <c r="W40" s="10">
        <v>11.2</v>
      </c>
    </row>
    <row r="41" spans="1:28" x14ac:dyDescent="0.25">
      <c r="A41" s="1">
        <v>30</v>
      </c>
      <c r="B41" s="1">
        <f t="shared" si="0"/>
        <v>60</v>
      </c>
      <c r="C41" s="1">
        <f t="shared" si="1"/>
        <v>0.73271809969530488</v>
      </c>
      <c r="D41" s="1">
        <f t="shared" si="2"/>
        <v>0.32408185630387648</v>
      </c>
      <c r="E41" s="1">
        <f t="shared" si="3"/>
        <v>0.34943784559842639</v>
      </c>
      <c r="F41" s="1">
        <f t="shared" si="4"/>
        <v>9.170904066948532E-2</v>
      </c>
      <c r="G41" s="1">
        <f t="shared" si="5"/>
        <v>0.34943784559842639</v>
      </c>
      <c r="H41" s="1">
        <f t="shared" si="6"/>
        <v>9.170904066948532E-2</v>
      </c>
      <c r="I41" s="1">
        <f t="shared" si="7"/>
        <v>-4.653670983492629E-2</v>
      </c>
      <c r="J41" s="1">
        <f t="shared" si="8"/>
        <v>0.47797844594433037</v>
      </c>
      <c r="K41" s="1">
        <f t="shared" si="9"/>
        <v>0.17853507286746503</v>
      </c>
      <c r="L41" s="1">
        <f t="shared" si="10"/>
        <v>0.17853507286746503</v>
      </c>
      <c r="P41" s="26"/>
      <c r="Q41" s="10">
        <v>4</v>
      </c>
      <c r="R41" s="10">
        <v>74</v>
      </c>
      <c r="S41" s="10">
        <v>36.273000000000003</v>
      </c>
      <c r="T41" s="10">
        <v>-1.1616</v>
      </c>
      <c r="U41" s="10">
        <v>201.98</v>
      </c>
      <c r="V41" s="10">
        <v>-1.8769</v>
      </c>
      <c r="W41" s="10">
        <v>11</v>
      </c>
    </row>
    <row r="42" spans="1:28" x14ac:dyDescent="0.25">
      <c r="A42" s="1">
        <v>31</v>
      </c>
      <c r="B42" s="1">
        <f t="shared" si="0"/>
        <v>61</v>
      </c>
      <c r="C42" s="1">
        <f t="shared" si="1"/>
        <v>0.70498089356395843</v>
      </c>
      <c r="D42" s="1">
        <f t="shared" si="2"/>
        <v>0.31783830903974486</v>
      </c>
      <c r="E42" s="1">
        <f t="shared" si="3"/>
        <v>0.32801017483251493</v>
      </c>
      <c r="F42" s="1">
        <f t="shared" si="4"/>
        <v>8.8829700947206131E-2</v>
      </c>
      <c r="G42" s="1">
        <f t="shared" si="5"/>
        <v>0.32801017483251493</v>
      </c>
      <c r="H42" s="1">
        <f t="shared" si="6"/>
        <v>8.8829700947206131E-2</v>
      </c>
      <c r="I42" s="1">
        <f t="shared" si="7"/>
        <v>-6.7484268582807039E-2</v>
      </c>
      <c r="J42" s="1">
        <f t="shared" si="8"/>
        <v>0.46472034088152958</v>
      </c>
      <c r="K42" s="1">
        <f t="shared" si="9"/>
        <v>0.17025858199908203</v>
      </c>
      <c r="L42" s="1">
        <f t="shared" si="10"/>
        <v>0.17025858199908203</v>
      </c>
      <c r="P42" s="26"/>
      <c r="Q42" s="10">
        <v>5</v>
      </c>
      <c r="R42" s="10">
        <v>72</v>
      </c>
      <c r="S42" s="10">
        <v>34.591000000000001</v>
      </c>
      <c r="T42" s="10">
        <v>-1.1533</v>
      </c>
      <c r="U42" s="10">
        <v>197.08</v>
      </c>
      <c r="V42" s="10">
        <v>-1.8798999999999999</v>
      </c>
      <c r="W42" s="10">
        <v>11</v>
      </c>
    </row>
    <row r="43" spans="1:28" x14ac:dyDescent="0.25">
      <c r="A43" s="1">
        <v>32</v>
      </c>
      <c r="B43" s="1">
        <f t="shared" si="0"/>
        <v>62</v>
      </c>
      <c r="C43" s="1">
        <f t="shared" si="1"/>
        <v>0.67912530777896718</v>
      </c>
      <c r="D43" s="1">
        <f t="shared" si="2"/>
        <v>0.31181366577402864</v>
      </c>
      <c r="E43" s="1">
        <f t="shared" si="3"/>
        <v>0.30851572542045158</v>
      </c>
      <c r="F43" s="1">
        <f t="shared" si="4"/>
        <v>8.6085405008734239E-2</v>
      </c>
      <c r="G43" s="1">
        <f t="shared" si="5"/>
        <v>0.30851572542045158</v>
      </c>
      <c r="H43" s="1">
        <f t="shared" si="6"/>
        <v>8.6085405008734239E-2</v>
      </c>
      <c r="I43" s="1">
        <f t="shared" si="7"/>
        <v>-8.7632853049069231E-2</v>
      </c>
      <c r="J43" s="1">
        <f t="shared" si="8"/>
        <v>0.45215047502113592</v>
      </c>
      <c r="K43" s="1">
        <f t="shared" si="9"/>
        <v>0.16256974237061061</v>
      </c>
      <c r="L43" s="1">
        <f t="shared" si="10"/>
        <v>0.16256974237061061</v>
      </c>
      <c r="P43" s="26"/>
      <c r="Q43" s="10">
        <v>6</v>
      </c>
      <c r="R43" s="10">
        <v>70</v>
      </c>
      <c r="S43" s="10">
        <v>31.64</v>
      </c>
      <c r="T43" s="10">
        <v>-1.1238999999999999</v>
      </c>
      <c r="U43" s="10">
        <v>228.69</v>
      </c>
      <c r="V43" s="10">
        <v>-1.9519</v>
      </c>
      <c r="W43" s="10">
        <v>10.9</v>
      </c>
    </row>
    <row r="44" spans="1:28" x14ac:dyDescent="0.25">
      <c r="A44" s="1">
        <v>33</v>
      </c>
      <c r="B44" s="1">
        <f t="shared" si="0"/>
        <v>63</v>
      </c>
      <c r="C44" s="1">
        <f t="shared" si="1"/>
        <v>0.65497069422033505</v>
      </c>
      <c r="D44" s="1">
        <f t="shared" si="2"/>
        <v>0.30599690348945607</v>
      </c>
      <c r="E44" s="1">
        <f t="shared" si="3"/>
        <v>0.29072755508174897</v>
      </c>
      <c r="F44" s="1">
        <f t="shared" si="4"/>
        <v>8.3467791441738173E-2</v>
      </c>
      <c r="G44" s="1">
        <f t="shared" si="5"/>
        <v>0.29072755508174897</v>
      </c>
      <c r="H44" s="1">
        <f t="shared" si="6"/>
        <v>8.3467791441738173E-2</v>
      </c>
      <c r="I44" s="1">
        <f t="shared" si="7"/>
        <v>-0.10703774627971682</v>
      </c>
      <c r="J44" s="1">
        <f t="shared" si="8"/>
        <v>0.44021631607976813</v>
      </c>
      <c r="K44" s="1">
        <f t="shared" si="9"/>
        <v>0.15541235462122138</v>
      </c>
      <c r="L44" s="1">
        <f t="shared" si="10"/>
        <v>0.15541235462122138</v>
      </c>
      <c r="P44" s="26"/>
      <c r="Q44" s="10">
        <v>7</v>
      </c>
      <c r="R44" s="10">
        <v>69</v>
      </c>
      <c r="S44" s="10">
        <v>31.561</v>
      </c>
      <c r="T44" s="10">
        <v>-1.1317999999999999</v>
      </c>
      <c r="U44" s="10">
        <v>281.83999999999997</v>
      </c>
      <c r="V44" s="10">
        <v>-2.0087000000000002</v>
      </c>
      <c r="W44" s="10">
        <v>12.1</v>
      </c>
    </row>
    <row r="45" spans="1:28" ht="15.75" thickBot="1" x14ac:dyDescent="0.3">
      <c r="A45" s="1">
        <v>34</v>
      </c>
      <c r="B45" s="1">
        <f t="shared" si="0"/>
        <v>64</v>
      </c>
      <c r="C45" s="1">
        <f t="shared" si="1"/>
        <v>0.6323585382554654</v>
      </c>
      <c r="D45" s="1">
        <f t="shared" si="2"/>
        <v>0.30037771756897058</v>
      </c>
      <c r="E45" s="1">
        <f t="shared" si="3"/>
        <v>0.27445117004242758</v>
      </c>
      <c r="F45" s="1">
        <f t="shared" si="4"/>
        <v>8.0969138191960555E-2</v>
      </c>
      <c r="G45" s="1">
        <f t="shared" si="5"/>
        <v>0.27445117004242758</v>
      </c>
      <c r="H45" s="1">
        <f t="shared" si="6"/>
        <v>8.0969138191960555E-2</v>
      </c>
      <c r="I45" s="1">
        <f t="shared" si="7"/>
        <v>-0.12574885645534739</v>
      </c>
      <c r="J45" s="1">
        <f t="shared" si="8"/>
        <v>0.4288706192334138</v>
      </c>
      <c r="K45" s="1">
        <f t="shared" si="9"/>
        <v>0.1487369587108674</v>
      </c>
      <c r="L45" s="1">
        <f t="shared" si="10"/>
        <v>0.1487369587108674</v>
      </c>
      <c r="P45" s="26"/>
      <c r="Q45" s="24" t="s">
        <v>64</v>
      </c>
      <c r="R45" s="10">
        <v>67</v>
      </c>
      <c r="S45" s="10">
        <v>29.135999999999999</v>
      </c>
      <c r="T45" s="10">
        <v>-1.1048</v>
      </c>
      <c r="U45" s="10">
        <v>256.33</v>
      </c>
      <c r="V45" s="10">
        <v>-1.9902</v>
      </c>
      <c r="W45" s="10">
        <v>11.7</v>
      </c>
    </row>
    <row r="46" spans="1:28" ht="15" customHeight="1" x14ac:dyDescent="0.25">
      <c r="A46" s="1">
        <v>35</v>
      </c>
      <c r="B46" s="1">
        <f t="shared" si="0"/>
        <v>65</v>
      </c>
      <c r="C46" s="1">
        <f t="shared" si="1"/>
        <v>0.61114919345714347</v>
      </c>
      <c r="D46" s="1">
        <f t="shared" si="2"/>
        <v>0.29494646465805407</v>
      </c>
      <c r="E46" s="1">
        <f t="shared" si="3"/>
        <v>0.25951910202972223</v>
      </c>
      <c r="F46" s="1">
        <f t="shared" si="4"/>
        <v>7.8582304656939606E-2</v>
      </c>
      <c r="G46" s="1">
        <f t="shared" si="5"/>
        <v>0.25951910202972223</v>
      </c>
      <c r="H46" s="1">
        <f t="shared" si="6"/>
        <v>7.8582304656939606E-2</v>
      </c>
      <c r="I46" s="1">
        <f t="shared" si="7"/>
        <v>-0.14381137819653594</v>
      </c>
      <c r="J46" s="1">
        <f t="shared" si="8"/>
        <v>0.41807076846174773</v>
      </c>
      <c r="K46" s="1">
        <f t="shared" si="9"/>
        <v>0.14249986623433361</v>
      </c>
      <c r="L46" s="1">
        <f t="shared" si="10"/>
        <v>0.14249986623433361</v>
      </c>
      <c r="P46" s="25" t="s">
        <v>52</v>
      </c>
      <c r="Q46" s="8">
        <v>1</v>
      </c>
      <c r="R46" s="8">
        <v>90</v>
      </c>
      <c r="S46" s="8">
        <v>66.701999999999998</v>
      </c>
      <c r="T46" s="8">
        <v>-0.752</v>
      </c>
      <c r="U46" s="8">
        <v>3867.9</v>
      </c>
      <c r="V46" s="8">
        <v>-2.4182999999999999</v>
      </c>
      <c r="W46" s="8">
        <v>11.4</v>
      </c>
      <c r="X46">
        <f>VLOOKUP('Input and results'!$H$3,'Calc-Pond'!$Q$46:$W$53,3,FALSE)</f>
        <v>58.795999999999999</v>
      </c>
      <c r="Y46">
        <f>VLOOKUP('Input and results'!$H$3,'Calc-Pond'!$Q$46:$W$53,4,FALSE)</f>
        <v>-0.81710000000000005</v>
      </c>
      <c r="Z46">
        <f>VLOOKUP('Input and results'!$H$3,'Calc-Pond'!$Q$46:$W$53,5,FALSE)</f>
        <v>9598.7999999999993</v>
      </c>
      <c r="AA46">
        <f>VLOOKUP('Input and results'!$H$3,'Calc-Pond'!$Q$46:$W$53,6,FALSE)</f>
        <v>-2.7706</v>
      </c>
      <c r="AB46">
        <f>VLOOKUP('Input and results'!$H$3,'Calc-Pond'!$Q$46:$W$53,7,FALSE)</f>
        <v>13.6</v>
      </c>
    </row>
    <row r="47" spans="1:28" x14ac:dyDescent="0.25">
      <c r="A47" s="1">
        <v>36</v>
      </c>
      <c r="B47" s="1">
        <f t="shared" si="0"/>
        <v>66</v>
      </c>
      <c r="C47" s="1">
        <f t="shared" si="1"/>
        <v>0.59121917515748879</v>
      </c>
      <c r="D47" s="1">
        <f t="shared" si="2"/>
        <v>0.28969411086723967</v>
      </c>
      <c r="E47" s="1">
        <f t="shared" si="3"/>
        <v>0.24578651534224927</v>
      </c>
      <c r="F47" s="1">
        <f t="shared" si="4"/>
        <v>7.6300679816382749E-2</v>
      </c>
      <c r="G47" s="1">
        <f t="shared" si="5"/>
        <v>0.24578651534224927</v>
      </c>
      <c r="H47" s="1">
        <f t="shared" si="6"/>
        <v>7.6300679816382749E-2</v>
      </c>
      <c r="I47" s="1">
        <f t="shared" si="7"/>
        <v>-0.16126635650640228</v>
      </c>
      <c r="J47" s="1">
        <f t="shared" si="8"/>
        <v>0.40777821526884828</v>
      </c>
      <c r="K47" s="1">
        <f t="shared" si="9"/>
        <v>0.1366623538172459</v>
      </c>
      <c r="L47" s="1">
        <f t="shared" si="10"/>
        <v>0.1366623538172459</v>
      </c>
      <c r="P47" s="26"/>
      <c r="Q47" s="10">
        <v>2</v>
      </c>
      <c r="R47" s="10">
        <v>82</v>
      </c>
      <c r="S47" s="10">
        <v>62.271999999999998</v>
      </c>
      <c r="T47" s="10">
        <v>-0.81159999999999999</v>
      </c>
      <c r="U47" s="10">
        <v>7961.7</v>
      </c>
      <c r="V47" s="10">
        <v>-2.6854</v>
      </c>
      <c r="W47" s="10">
        <v>13.3</v>
      </c>
    </row>
    <row r="48" spans="1:28" ht="18" customHeight="1" x14ac:dyDescent="0.25">
      <c r="A48" s="1">
        <v>37</v>
      </c>
      <c r="B48" s="1">
        <f t="shared" si="0"/>
        <v>67</v>
      </c>
      <c r="C48" s="1">
        <f t="shared" si="1"/>
        <v>0.57245890470936522</v>
      </c>
      <c r="D48" s="1">
        <f t="shared" si="2"/>
        <v>0.28461218474354932</v>
      </c>
      <c r="E48" s="1">
        <f t="shared" si="3"/>
        <v>0.2331276260885512</v>
      </c>
      <c r="F48" s="1">
        <f t="shared" si="4"/>
        <v>7.4118135689753284E-2</v>
      </c>
      <c r="G48" s="1">
        <f t="shared" si="5"/>
        <v>0.2331276260885512</v>
      </c>
      <c r="H48" s="1">
        <f t="shared" si="6"/>
        <v>7.4118135689753284E-2</v>
      </c>
      <c r="I48" s="1">
        <f t="shared" si="7"/>
        <v>-0.17815116991337732</v>
      </c>
      <c r="J48" s="1">
        <f t="shared" si="8"/>
        <v>0.39795799819647726</v>
      </c>
      <c r="K48" s="1">
        <f t="shared" si="9"/>
        <v>0.13118998724102679</v>
      </c>
      <c r="L48" s="1">
        <f t="shared" si="10"/>
        <v>0.13118998724102679</v>
      </c>
      <c r="P48" s="26"/>
      <c r="Q48" s="10">
        <v>3</v>
      </c>
      <c r="R48" s="10">
        <v>77</v>
      </c>
      <c r="S48" s="10">
        <v>58.795999999999999</v>
      </c>
      <c r="T48" s="10">
        <v>-0.81710000000000005</v>
      </c>
      <c r="U48" s="10">
        <v>9598.7999999999993</v>
      </c>
      <c r="V48" s="10">
        <v>-2.7706</v>
      </c>
      <c r="W48" s="10">
        <v>13.6</v>
      </c>
    </row>
    <row r="49" spans="1:28" x14ac:dyDescent="0.25">
      <c r="A49" s="1">
        <v>38</v>
      </c>
      <c r="B49" s="1">
        <f t="shared" si="0"/>
        <v>68</v>
      </c>
      <c r="C49" s="1">
        <f t="shared" si="1"/>
        <v>0.55477081953750162</v>
      </c>
      <c r="D49" s="1">
        <f t="shared" si="2"/>
        <v>0.27969273450820731</v>
      </c>
      <c r="E49" s="1">
        <f t="shared" si="3"/>
        <v>0.22143276624566052</v>
      </c>
      <c r="F49" s="1">
        <f t="shared" si="4"/>
        <v>7.2028985504145243E-2</v>
      </c>
      <c r="G49" s="1">
        <f t="shared" si="5"/>
        <v>0.22143276624566052</v>
      </c>
      <c r="H49" s="1">
        <f t="shared" si="6"/>
        <v>7.2028985504145243E-2</v>
      </c>
      <c r="I49" s="1">
        <f t="shared" si="7"/>
        <v>-0.19449994619934069</v>
      </c>
      <c r="J49" s="1">
        <f t="shared" si="8"/>
        <v>0.38857832972808903</v>
      </c>
      <c r="K49" s="1">
        <f t="shared" si="9"/>
        <v>0.12605205230143818</v>
      </c>
      <c r="L49" s="1">
        <f t="shared" si="10"/>
        <v>0.12605205230143818</v>
      </c>
      <c r="P49" s="26"/>
      <c r="Q49" s="10">
        <v>4</v>
      </c>
      <c r="R49" s="10">
        <v>74</v>
      </c>
      <c r="S49" s="10">
        <v>58.947000000000003</v>
      </c>
      <c r="T49" s="10">
        <v>-0.83309999999999995</v>
      </c>
      <c r="U49" s="10">
        <v>8609.7999999999993</v>
      </c>
      <c r="V49" s="10">
        <v>-2.7591999999999999</v>
      </c>
      <c r="W49" s="10">
        <v>13.3</v>
      </c>
    </row>
    <row r="50" spans="1:28" x14ac:dyDescent="0.25">
      <c r="A50" s="1">
        <v>39</v>
      </c>
      <c r="B50" s="1">
        <f t="shared" si="0"/>
        <v>69</v>
      </c>
      <c r="C50" s="1">
        <f t="shared" si="1"/>
        <v>0.53806778182375636</v>
      </c>
      <c r="D50" s="1">
        <f t="shared" si="2"/>
        <v>0.27492828911745193</v>
      </c>
      <c r="E50" s="1">
        <f t="shared" si="3"/>
        <v>0.21060596303477383</v>
      </c>
      <c r="F50" s="1">
        <f t="shared" si="4"/>
        <v>7.0027946034818891E-2</v>
      </c>
      <c r="G50" s="1">
        <f t="shared" si="5"/>
        <v>0.21060596303477383</v>
      </c>
      <c r="H50" s="1">
        <f t="shared" si="6"/>
        <v>7.0027946034818891E-2</v>
      </c>
      <c r="I50" s="1">
        <f t="shared" si="7"/>
        <v>-0.2103439215958898</v>
      </c>
      <c r="J50" s="1">
        <f t="shared" si="8"/>
        <v>0.37961023968763941</v>
      </c>
      <c r="K50" s="1">
        <f t="shared" si="9"/>
        <v>0.12122107330371275</v>
      </c>
      <c r="L50" s="1">
        <f t="shared" si="10"/>
        <v>0.12122107330371275</v>
      </c>
      <c r="P50" s="26"/>
      <c r="Q50" s="10">
        <v>5</v>
      </c>
      <c r="R50" s="10">
        <v>72</v>
      </c>
      <c r="S50" s="10">
        <v>58.110999999999997</v>
      </c>
      <c r="T50" s="10">
        <v>-0.83909999999999996</v>
      </c>
      <c r="U50" s="10">
        <v>7684.6</v>
      </c>
      <c r="V50" s="10">
        <v>-2.7366000000000001</v>
      </c>
      <c r="W50" s="10">
        <v>13.1</v>
      </c>
    </row>
    <row r="51" spans="1:28" x14ac:dyDescent="0.25">
      <c r="A51" s="1">
        <v>40</v>
      </c>
      <c r="B51" s="1">
        <f t="shared" si="0"/>
        <v>70</v>
      </c>
      <c r="C51" s="1">
        <f t="shared" si="1"/>
        <v>0.52227173236747215</v>
      </c>
      <c r="D51" s="1">
        <f t="shared" si="2"/>
        <v>0.27031182275498628</v>
      </c>
      <c r="E51" s="1">
        <f t="shared" si="3"/>
        <v>0.20056293267498468</v>
      </c>
      <c r="F51" s="1">
        <f t="shared" si="4"/>
        <v>6.8110103648885478E-2</v>
      </c>
      <c r="G51" s="1">
        <f t="shared" si="5"/>
        <v>0.20056293267498468</v>
      </c>
      <c r="H51" s="1">
        <f t="shared" si="6"/>
        <v>6.8110103648885478E-2</v>
      </c>
      <c r="I51" s="1">
        <f t="shared" si="7"/>
        <v>-0.22571175234780108</v>
      </c>
      <c r="J51" s="1">
        <f t="shared" si="8"/>
        <v>0.37102726622382376</v>
      </c>
      <c r="K51" s="1">
        <f t="shared" si="9"/>
        <v>0.11667240389925088</v>
      </c>
      <c r="L51" s="1">
        <f t="shared" si="10"/>
        <v>0.11667240389925088</v>
      </c>
      <c r="P51" s="26"/>
      <c r="Q51" s="10">
        <v>6</v>
      </c>
      <c r="R51" s="10">
        <v>70</v>
      </c>
      <c r="S51" s="10">
        <v>58.829000000000001</v>
      </c>
      <c r="T51" s="10">
        <v>-0.86439999999999995</v>
      </c>
      <c r="U51" s="10">
        <v>7065.6</v>
      </c>
      <c r="V51" s="10">
        <v>-2.7323</v>
      </c>
      <c r="W51" s="10">
        <v>13</v>
      </c>
    </row>
    <row r="52" spans="1:28" x14ac:dyDescent="0.25">
      <c r="A52" s="1">
        <v>41</v>
      </c>
      <c r="B52" s="1">
        <f t="shared" si="0"/>
        <v>71</v>
      </c>
      <c r="C52" s="1">
        <f t="shared" si="1"/>
        <v>0.50731254679966997</v>
      </c>
      <c r="D52" s="1">
        <f t="shared" si="2"/>
        <v>0.26583672240962275</v>
      </c>
      <c r="E52" s="1">
        <f t="shared" si="3"/>
        <v>0.1912294093033374</v>
      </c>
      <c r="F52" s="1">
        <f t="shared" si="4"/>
        <v>6.6270883641294326E-2</v>
      </c>
      <c r="G52" s="1">
        <f t="shared" si="5"/>
        <v>0.1912294093033374</v>
      </c>
      <c r="H52" s="1">
        <f t="shared" si="6"/>
        <v>6.6270883641294326E-2</v>
      </c>
      <c r="I52" s="1">
        <f t="shared" si="7"/>
        <v>-0.24062978596003753</v>
      </c>
      <c r="J52" s="1">
        <f t="shared" si="8"/>
        <v>0.36280518705544834</v>
      </c>
      <c r="K52" s="1">
        <f t="shared" si="9"/>
        <v>0.1123838779404573</v>
      </c>
      <c r="L52" s="1">
        <f t="shared" si="10"/>
        <v>0.1123838779404573</v>
      </c>
      <c r="P52" s="26"/>
      <c r="Q52" s="10">
        <v>7</v>
      </c>
      <c r="R52" s="10">
        <v>69</v>
      </c>
      <c r="S52" s="10">
        <v>59.911999999999999</v>
      </c>
      <c r="T52" s="10">
        <v>-0.88380000000000003</v>
      </c>
      <c r="U52" s="10">
        <v>7292.9</v>
      </c>
      <c r="V52" s="10">
        <v>-2.7463000000000002</v>
      </c>
      <c r="W52" s="10">
        <v>13.2</v>
      </c>
    </row>
    <row r="53" spans="1:28" ht="15.75" thickBot="1" x14ac:dyDescent="0.3">
      <c r="A53" s="1">
        <v>42</v>
      </c>
      <c r="B53" s="1">
        <f t="shared" si="0"/>
        <v>72</v>
      </c>
      <c r="C53" s="1">
        <f t="shared" si="1"/>
        <v>0.49312705964838321</v>
      </c>
      <c r="D53" s="1">
        <f t="shared" si="2"/>
        <v>0.2614967582309789</v>
      </c>
      <c r="E53" s="1">
        <f t="shared" si="3"/>
        <v>0.18253974649883276</v>
      </c>
      <c r="F53" s="1">
        <f t="shared" si="4"/>
        <v>6.4506022502889657E-2</v>
      </c>
      <c r="G53" s="1">
        <f t="shared" si="5"/>
        <v>0.18253974649883276</v>
      </c>
      <c r="H53" s="1">
        <f t="shared" si="6"/>
        <v>6.4506022502889657E-2</v>
      </c>
      <c r="I53" s="1">
        <f t="shared" si="7"/>
        <v>-0.25512229817437215</v>
      </c>
      <c r="J53" s="1">
        <f t="shared" si="8"/>
        <v>0.35492178492587251</v>
      </c>
      <c r="K53" s="1">
        <f t="shared" si="9"/>
        <v>0.10833551036824453</v>
      </c>
      <c r="L53" s="1">
        <f t="shared" si="10"/>
        <v>0.10833551036824453</v>
      </c>
      <c r="P53" s="9"/>
      <c r="Q53" s="24" t="s">
        <v>64</v>
      </c>
      <c r="R53" s="10">
        <v>67</v>
      </c>
      <c r="S53" s="10">
        <v>59.395000000000003</v>
      </c>
      <c r="T53" s="10">
        <v>-0.89410000000000001</v>
      </c>
      <c r="U53" s="10">
        <v>7750.9</v>
      </c>
      <c r="V53" s="10">
        <v>-2.7751999999999999</v>
      </c>
      <c r="W53" s="10">
        <v>13.3</v>
      </c>
    </row>
    <row r="54" spans="1:28" ht="15.75" customHeight="1" thickBot="1" x14ac:dyDescent="0.3">
      <c r="A54" s="1">
        <v>43</v>
      </c>
      <c r="B54" s="1">
        <f t="shared" si="0"/>
        <v>73</v>
      </c>
      <c r="C54" s="1">
        <f t="shared" si="1"/>
        <v>0.47965822829948596</v>
      </c>
      <c r="D54" s="1">
        <f t="shared" si="2"/>
        <v>0.25728605639044255</v>
      </c>
      <c r="E54" s="1">
        <f t="shared" si="3"/>
        <v>0.17443574169563966</v>
      </c>
      <c r="F54" s="1">
        <f t="shared" si="4"/>
        <v>6.2811542804091861E-2</v>
      </c>
      <c r="G54" s="1">
        <f t="shared" si="5"/>
        <v>0.17443574169563966</v>
      </c>
      <c r="H54" s="1">
        <f t="shared" si="6"/>
        <v>6.2811542804091861E-2</v>
      </c>
      <c r="I54" s="1">
        <f t="shared" si="7"/>
        <v>-0.26921170069627642</v>
      </c>
      <c r="J54" s="1">
        <f t="shared" si="8"/>
        <v>0.34735664224149121</v>
      </c>
      <c r="K54" s="1">
        <f t="shared" si="9"/>
        <v>0.10450923999762696</v>
      </c>
      <c r="L54" s="1">
        <f t="shared" si="10"/>
        <v>0.10450923999762696</v>
      </c>
      <c r="P54" s="13" t="s">
        <v>16</v>
      </c>
      <c r="Q54" s="14">
        <v>1</v>
      </c>
      <c r="R54" s="14">
        <v>90</v>
      </c>
      <c r="S54" s="14">
        <v>50.47</v>
      </c>
      <c r="T54" s="14">
        <v>-0.38190000000000002</v>
      </c>
      <c r="U54" s="14">
        <v>281.10000000000002</v>
      </c>
      <c r="V54" s="14">
        <v>-0.99890000000000001</v>
      </c>
      <c r="W54" s="13">
        <v>16.2</v>
      </c>
      <c r="X54" s="15">
        <v>50.47</v>
      </c>
      <c r="Y54" s="15">
        <v>-0.38190000000000002</v>
      </c>
      <c r="Z54" s="15">
        <v>281.10000000000002</v>
      </c>
      <c r="AA54" s="15">
        <v>-0.99890000000000001</v>
      </c>
      <c r="AB54" s="15">
        <v>16.2</v>
      </c>
    </row>
    <row r="55" spans="1:28" x14ac:dyDescent="0.25">
      <c r="A55" s="1">
        <v>44</v>
      </c>
      <c r="B55" s="1">
        <f t="shared" si="0"/>
        <v>74</v>
      </c>
      <c r="C55" s="1">
        <f t="shared" si="1"/>
        <v>0.46685441408179834</v>
      </c>
      <c r="D55" s="1">
        <f t="shared" si="2"/>
        <v>0.25319907420472254</v>
      </c>
      <c r="E55" s="1">
        <f t="shared" si="3"/>
        <v>0.16686564375065591</v>
      </c>
      <c r="F55" s="1">
        <f t="shared" si="4"/>
        <v>6.1183730415695289E-2</v>
      </c>
      <c r="G55" s="1">
        <f t="shared" si="5"/>
        <v>0.16686564375065591</v>
      </c>
      <c r="H55" s="1">
        <f t="shared" si="6"/>
        <v>6.1183730415695289E-2</v>
      </c>
      <c r="I55" s="1">
        <f t="shared" si="7"/>
        <v>-0.28291872386049188</v>
      </c>
      <c r="J55" s="1">
        <f t="shared" si="8"/>
        <v>0.34009096070277905</v>
      </c>
      <c r="K55" s="1">
        <f t="shared" si="9"/>
        <v>0.10088870754086122</v>
      </c>
      <c r="L55" s="1">
        <f t="shared" si="10"/>
        <v>0.10088870754086122</v>
      </c>
    </row>
    <row r="56" spans="1:28" ht="17.25" customHeight="1" x14ac:dyDescent="0.25">
      <c r="A56" s="1">
        <v>45</v>
      </c>
      <c r="B56" s="1">
        <f t="shared" si="0"/>
        <v>75</v>
      </c>
      <c r="C56" s="1">
        <f t="shared" si="1"/>
        <v>0.45466876183454841</v>
      </c>
      <c r="D56" s="1">
        <f t="shared" si="2"/>
        <v>0.24923057730574202</v>
      </c>
      <c r="E56" s="1">
        <f t="shared" si="3"/>
        <v>0.15978331173176175</v>
      </c>
      <c r="F56" s="1">
        <f t="shared" si="4"/>
        <v>5.961911382123055E-2</v>
      </c>
      <c r="G56" s="1">
        <f t="shared" si="5"/>
        <v>0.15978331173176175</v>
      </c>
      <c r="H56" s="1">
        <f t="shared" si="6"/>
        <v>5.961911382123055E-2</v>
      </c>
      <c r="I56" s="1">
        <f t="shared" si="7"/>
        <v>-0.29626257774476483</v>
      </c>
      <c r="J56" s="1">
        <f t="shared" si="8"/>
        <v>0.33310740241643572</v>
      </c>
      <c r="K56" s="1">
        <f t="shared" si="9"/>
        <v>9.7459063388069977E-2</v>
      </c>
      <c r="L56" s="1">
        <f t="shared" si="10"/>
        <v>9.7459063388069977E-2</v>
      </c>
    </row>
    <row r="57" spans="1:28" x14ac:dyDescent="0.25">
      <c r="A57" s="1">
        <v>46</v>
      </c>
      <c r="B57" s="1">
        <f t="shared" si="0"/>
        <v>76</v>
      </c>
      <c r="C57" s="1">
        <f t="shared" si="1"/>
        <v>0.44305866262245153</v>
      </c>
      <c r="D57" s="1">
        <f t="shared" si="2"/>
        <v>0.24537561866385058</v>
      </c>
      <c r="E57" s="1">
        <f t="shared" si="3"/>
        <v>0.15314749912788134</v>
      </c>
      <c r="F57" s="1">
        <f t="shared" si="4"/>
        <v>5.8114445304007244E-2</v>
      </c>
      <c r="G57" s="1">
        <f t="shared" si="5"/>
        <v>0.15314749912788134</v>
      </c>
      <c r="H57" s="1">
        <f t="shared" si="6"/>
        <v>5.8114445304007244E-2</v>
      </c>
      <c r="I57" s="1">
        <f t="shared" si="7"/>
        <v>-0.30926109468468266</v>
      </c>
      <c r="J57" s="1">
        <f t="shared" si="8"/>
        <v>0.32638994953460165</v>
      </c>
      <c r="K57" s="1">
        <f t="shared" si="9"/>
        <v>9.4206800615764807E-2</v>
      </c>
      <c r="L57" s="1">
        <f t="shared" si="10"/>
        <v>9.4206800615764807E-2</v>
      </c>
    </row>
    <row r="58" spans="1:28" x14ac:dyDescent="0.25">
      <c r="A58" s="1">
        <v>47</v>
      </c>
      <c r="B58" s="1">
        <f t="shared" si="0"/>
        <v>77</v>
      </c>
      <c r="C58" s="1">
        <f t="shared" si="1"/>
        <v>0.43198528692636645</v>
      </c>
      <c r="D58" s="1">
        <f t="shared" si="2"/>
        <v>0.24162951929182697</v>
      </c>
      <c r="E58" s="1">
        <f t="shared" si="3"/>
        <v>0.14692124253384908</v>
      </c>
      <c r="F58" s="1">
        <f t="shared" si="4"/>
        <v>5.6666683816957962E-2</v>
      </c>
      <c r="G58" s="1">
        <f t="shared" si="5"/>
        <v>0.14692124253384908</v>
      </c>
      <c r="H58" s="1">
        <f t="shared" si="6"/>
        <v>5.6666683816957962E-2</v>
      </c>
      <c r="I58" s="1">
        <f t="shared" si="7"/>
        <v>-0.32193085568413127</v>
      </c>
      <c r="J58" s="1">
        <f t="shared" si="8"/>
        <v>0.3199237799262345</v>
      </c>
      <c r="K58" s="1">
        <f t="shared" si="9"/>
        <v>9.111960946285079E-2</v>
      </c>
      <c r="L58" s="1">
        <f t="shared" si="10"/>
        <v>9.111960946285079E-2</v>
      </c>
    </row>
    <row r="59" spans="1:28" x14ac:dyDescent="0.25">
      <c r="A59" s="1">
        <v>48</v>
      </c>
      <c r="B59" s="1">
        <f t="shared" si="0"/>
        <v>78</v>
      </c>
      <c r="C59" s="1">
        <f t="shared" si="1"/>
        <v>0.42141317779207571</v>
      </c>
      <c r="D59" s="1">
        <f t="shared" si="2"/>
        <v>0.23798785047519078</v>
      </c>
      <c r="E59" s="1">
        <f t="shared" si="3"/>
        <v>0.14107133772126418</v>
      </c>
      <c r="F59" s="1">
        <f t="shared" si="4"/>
        <v>5.5272979365229742E-2</v>
      </c>
      <c r="G59" s="1">
        <f t="shared" si="5"/>
        <v>0.14107133772126418</v>
      </c>
      <c r="H59" s="1">
        <f t="shared" si="6"/>
        <v>5.5272979365229742E-2</v>
      </c>
      <c r="I59" s="1">
        <f t="shared" si="7"/>
        <v>-0.33428730283669467</v>
      </c>
      <c r="J59" s="1">
        <f t="shared" si="8"/>
        <v>0.31369515676554854</v>
      </c>
      <c r="K59" s="1">
        <f t="shared" si="9"/>
        <v>8.8186250139181965E-2</v>
      </c>
      <c r="L59" s="1">
        <f t="shared" si="10"/>
        <v>8.8186250139181965E-2</v>
      </c>
    </row>
    <row r="60" spans="1:28" x14ac:dyDescent="0.25">
      <c r="A60" s="1">
        <v>49</v>
      </c>
      <c r="B60" s="1">
        <f t="shared" si="0"/>
        <v>79</v>
      </c>
      <c r="C60" s="1">
        <f t="shared" si="1"/>
        <v>0.41130989517158939</v>
      </c>
      <c r="D60" s="1">
        <f t="shared" si="2"/>
        <v>0.23444641739032057</v>
      </c>
      <c r="E60" s="1">
        <f t="shared" si="3"/>
        <v>0.13556788909049849</v>
      </c>
      <c r="F60" s="1">
        <f t="shared" si="4"/>
        <v>5.3930658750586613E-2</v>
      </c>
      <c r="G60" s="1">
        <f t="shared" si="5"/>
        <v>0.13556788909049849</v>
      </c>
      <c r="H60" s="1">
        <f t="shared" si="6"/>
        <v>5.3930658750586613E-2</v>
      </c>
      <c r="I60" s="1">
        <f t="shared" si="7"/>
        <v>-0.3463448395582559</v>
      </c>
      <c r="J60" s="1">
        <f t="shared" si="8"/>
        <v>0.30769133023790124</v>
      </c>
      <c r="K60" s="1">
        <f t="shared" si="9"/>
        <v>8.5396441342728266E-2</v>
      </c>
      <c r="L60" s="1">
        <f t="shared" si="10"/>
        <v>8.5396441342728266E-2</v>
      </c>
    </row>
    <row r="61" spans="1:28" x14ac:dyDescent="0.25">
      <c r="A61" s="1">
        <v>50</v>
      </c>
      <c r="B61" s="1">
        <f t="shared" si="0"/>
        <v>80</v>
      </c>
      <c r="C61" s="1">
        <f t="shared" si="1"/>
        <v>0.40164570412224626</v>
      </c>
      <c r="D61" s="1">
        <f t="shared" si="2"/>
        <v>0.23100124398602501</v>
      </c>
      <c r="E61" s="1">
        <f t="shared" si="3"/>
        <v>0.1303839209763791</v>
      </c>
      <c r="F61" s="1">
        <f t="shared" si="4"/>
        <v>5.263721254342648E-2</v>
      </c>
      <c r="G61" s="1">
        <f t="shared" si="5"/>
        <v>0.1303839209763791</v>
      </c>
      <c r="H61" s="1">
        <f t="shared" si="6"/>
        <v>5.263721254342648E-2</v>
      </c>
      <c r="I61" s="1">
        <f t="shared" si="7"/>
        <v>-0.35811692016827718</v>
      </c>
      <c r="J61" s="1">
        <f t="shared" si="8"/>
        <v>0.30190044982670428</v>
      </c>
      <c r="K61" s="1">
        <f t="shared" si="9"/>
        <v>8.2740762280705274E-2</v>
      </c>
      <c r="L61" s="1">
        <f t="shared" si="10"/>
        <v>8.2740762280705274E-2</v>
      </c>
    </row>
    <row r="62" spans="1:28" x14ac:dyDescent="0.25">
      <c r="A62" s="1">
        <v>51</v>
      </c>
      <c r="B62" s="1">
        <f t="shared" si="0"/>
        <v>81</v>
      </c>
      <c r="C62" s="1">
        <f t="shared" si="1"/>
        <v>0.39239330070279099</v>
      </c>
      <c r="D62" s="1">
        <f t="shared" si="2"/>
        <v>0.22764855901673198</v>
      </c>
      <c r="E62" s="1">
        <f t="shared" si="3"/>
        <v>0.12549504127961988</v>
      </c>
      <c r="F62" s="1">
        <f t="shared" si="4"/>
        <v>5.1390283162930636E-2</v>
      </c>
      <c r="G62" s="1">
        <f t="shared" si="5"/>
        <v>0.12549504127961988</v>
      </c>
      <c r="H62" s="1">
        <f t="shared" si="6"/>
        <v>5.1390283162930636E-2</v>
      </c>
      <c r="I62" s="1">
        <f t="shared" si="7"/>
        <v>-0.36961613013715972</v>
      </c>
      <c r="J62" s="1">
        <f t="shared" si="8"/>
        <v>0.29631148586528006</v>
      </c>
      <c r="K62" s="1">
        <f t="shared" si="9"/>
        <v>8.0210566335564032E-2</v>
      </c>
      <c r="L62" s="1">
        <f t="shared" si="10"/>
        <v>8.0210566335564032E-2</v>
      </c>
    </row>
    <row r="63" spans="1:28" x14ac:dyDescent="0.25">
      <c r="A63" s="1">
        <v>52</v>
      </c>
      <c r="B63" s="1">
        <f t="shared" si="0"/>
        <v>82</v>
      </c>
      <c r="C63" s="1">
        <f t="shared" si="1"/>
        <v>0.38352757037266483</v>
      </c>
      <c r="D63" s="1">
        <f t="shared" si="2"/>
        <v>0.22438478312662558</v>
      </c>
      <c r="E63" s="1">
        <f t="shared" si="3"/>
        <v>0.12087914951729496</v>
      </c>
      <c r="F63" s="1">
        <f t="shared" si="4"/>
        <v>5.0187653958797179E-2</v>
      </c>
      <c r="G63" s="1">
        <f t="shared" si="5"/>
        <v>0.12087914951729496</v>
      </c>
      <c r="H63" s="1">
        <f t="shared" si="6"/>
        <v>5.0187653958797179E-2</v>
      </c>
      <c r="I63" s="1">
        <f t="shared" si="7"/>
        <v>-0.38085425813211782</v>
      </c>
      <c r="J63" s="1">
        <f t="shared" si="8"/>
        <v>0.29091415922277475</v>
      </c>
      <c r="K63" s="1">
        <f t="shared" si="9"/>
        <v>7.7797904802594298E-2</v>
      </c>
      <c r="L63" s="1">
        <f t="shared" si="10"/>
        <v>7.7797904802594298E-2</v>
      </c>
    </row>
    <row r="64" spans="1:28" x14ac:dyDescent="0.25">
      <c r="A64" s="1">
        <v>53</v>
      </c>
      <c r="B64" s="1">
        <f t="shared" si="0"/>
        <v>83</v>
      </c>
      <c r="C64" s="1">
        <f t="shared" si="1"/>
        <v>0.37502537450068657</v>
      </c>
      <c r="D64" s="1">
        <f t="shared" si="2"/>
        <v>0.22120651689394388</v>
      </c>
      <c r="E64" s="1">
        <f t="shared" si="3"/>
        <v>0.11651618270586339</v>
      </c>
      <c r="F64" s="1">
        <f t="shared" si="4"/>
        <v>4.9027239199408323E-2</v>
      </c>
      <c r="G64" s="1">
        <f t="shared" si="5"/>
        <v>0.11651618270586339</v>
      </c>
      <c r="H64" s="1">
        <f t="shared" si="6"/>
        <v>4.9027239199408323E-2</v>
      </c>
      <c r="I64" s="1">
        <f t="shared" si="7"/>
        <v>-0.39184236083799512</v>
      </c>
      <c r="J64" s="1">
        <f t="shared" si="8"/>
        <v>0.28569887814943312</v>
      </c>
      <c r="K64" s="1">
        <f t="shared" si="9"/>
        <v>7.5495459363367531E-2</v>
      </c>
      <c r="L64" s="1">
        <f t="shared" si="10"/>
        <v>7.5495459363367531E-2</v>
      </c>
    </row>
    <row r="65" spans="1:12" x14ac:dyDescent="0.25">
      <c r="A65" s="1">
        <v>54</v>
      </c>
      <c r="B65" s="1">
        <f t="shared" si="0"/>
        <v>84</v>
      </c>
      <c r="C65" s="1">
        <f t="shared" si="1"/>
        <v>0.36686536125350289</v>
      </c>
      <c r="D65" s="1">
        <f t="shared" si="2"/>
        <v>0.21811052975349948</v>
      </c>
      <c r="E65" s="1">
        <f t="shared" si="3"/>
        <v>0.11238789356985113</v>
      </c>
      <c r="F65" s="1">
        <f t="shared" si="4"/>
        <v>4.7907074881343062E-2</v>
      </c>
      <c r="G65" s="1">
        <f t="shared" si="5"/>
        <v>0.11238789356985113</v>
      </c>
      <c r="H65" s="1">
        <f t="shared" si="6"/>
        <v>4.7907074881343062E-2</v>
      </c>
      <c r="I65" s="1">
        <f t="shared" si="7"/>
        <v>-0.40259082139739161</v>
      </c>
      <c r="J65" s="1">
        <f t="shared" si="8"/>
        <v>0.28065668143870504</v>
      </c>
      <c r="K65" s="1">
        <f t="shared" si="9"/>
        <v>7.3296482157190632E-2</v>
      </c>
      <c r="L65" s="1">
        <f t="shared" si="10"/>
        <v>7.3296482157190632E-2</v>
      </c>
    </row>
    <row r="66" spans="1:12" x14ac:dyDescent="0.25">
      <c r="A66" s="1">
        <v>55</v>
      </c>
      <c r="B66" s="1">
        <f t="shared" si="0"/>
        <v>85</v>
      </c>
      <c r="C66" s="1">
        <f t="shared" si="1"/>
        <v>0.35902779768775561</v>
      </c>
      <c r="D66" s="1">
        <f t="shared" si="2"/>
        <v>0.21509374972334214</v>
      </c>
      <c r="E66" s="1">
        <f t="shared" si="3"/>
        <v>0.10847765645566734</v>
      </c>
      <c r="F66" s="1">
        <f t="shared" si="4"/>
        <v>4.6825310284030267E-2</v>
      </c>
      <c r="G66" s="1">
        <f t="shared" si="5"/>
        <v>0.10847765645566734</v>
      </c>
      <c r="H66" s="1">
        <f t="shared" si="6"/>
        <v>4.6825310284030267E-2</v>
      </c>
      <c r="I66" s="1">
        <f t="shared" si="7"/>
        <v>-0.41310940220232728</v>
      </c>
      <c r="J66" s="1">
        <f t="shared" si="8"/>
        <v>0.27577918717589678</v>
      </c>
      <c r="K66" s="1">
        <f t="shared" si="9"/>
        <v>7.1194742478371584E-2</v>
      </c>
      <c r="L66" s="1">
        <f t="shared" si="10"/>
        <v>7.1194742478371584E-2</v>
      </c>
    </row>
    <row r="67" spans="1:12" x14ac:dyDescent="0.25">
      <c r="A67" s="1">
        <v>56</v>
      </c>
      <c r="B67" s="1">
        <f t="shared" si="0"/>
        <v>86</v>
      </c>
      <c r="C67" s="1">
        <f t="shared" si="1"/>
        <v>0.35149442033291833</v>
      </c>
      <c r="D67" s="1">
        <f t="shared" si="2"/>
        <v>0.21215325386853143</v>
      </c>
      <c r="E67" s="1">
        <f t="shared" si="3"/>
        <v>0.10477029706057403</v>
      </c>
      <c r="F67" s="1">
        <f t="shared" si="4"/>
        <v>4.5780200201215114E-2</v>
      </c>
      <c r="G67" s="1">
        <f t="shared" si="5"/>
        <v>0.10477029706057403</v>
      </c>
      <c r="H67" s="1">
        <f t="shared" si="6"/>
        <v>4.5780200201215114E-2</v>
      </c>
      <c r="I67" s="1">
        <f t="shared" si="7"/>
        <v>-0.42340729267417693</v>
      </c>
      <c r="J67" s="1">
        <f t="shared" si="8"/>
        <v>0.27105854643861726</v>
      </c>
      <c r="K67" s="1">
        <f t="shared" si="9"/>
        <v>6.9184479266145182E-2</v>
      </c>
      <c r="L67" s="1">
        <f t="shared" si="10"/>
        <v>6.9184479266145182E-2</v>
      </c>
    </row>
    <row r="68" spans="1:12" x14ac:dyDescent="0.25">
      <c r="A68" s="1">
        <v>57</v>
      </c>
      <c r="B68" s="1">
        <f t="shared" si="0"/>
        <v>87</v>
      </c>
      <c r="C68" s="1">
        <f t="shared" si="1"/>
        <v>0.34424830194032929</v>
      </c>
      <c r="D68" s="1">
        <f t="shared" si="2"/>
        <v>0.20928625944126947</v>
      </c>
      <c r="E68" s="1">
        <f t="shared" si="3"/>
        <v>0.10125194269116683</v>
      </c>
      <c r="F68" s="1">
        <f t="shared" si="4"/>
        <v>4.4770097787876814E-2</v>
      </c>
      <c r="G68" s="1">
        <f t="shared" si="5"/>
        <v>0.10125194269116683</v>
      </c>
      <c r="H68" s="1">
        <f t="shared" si="6"/>
        <v>4.4770097787876814E-2</v>
      </c>
      <c r="I68" s="1">
        <f t="shared" si="7"/>
        <v>-0.43349315258696952</v>
      </c>
      <c r="J68" s="1">
        <f t="shared" si="8"/>
        <v>0.26648740139595278</v>
      </c>
      <c r="K68" s="1">
        <f t="shared" si="9"/>
        <v>6.7260358671227288E-2</v>
      </c>
      <c r="L68" s="1">
        <f t="shared" si="10"/>
        <v>6.7260358671227288E-2</v>
      </c>
    </row>
    <row r="69" spans="1:12" x14ac:dyDescent="0.25">
      <c r="A69" s="1">
        <v>58</v>
      </c>
      <c r="B69" s="1">
        <f t="shared" si="0"/>
        <v>88</v>
      </c>
      <c r="C69" s="1">
        <f t="shared" si="1"/>
        <v>0.33727373240114555</v>
      </c>
      <c r="D69" s="1">
        <f t="shared" si="2"/>
        <v>0.20649011564229708</v>
      </c>
      <c r="E69" s="1">
        <f t="shared" si="3"/>
        <v>9.7909890267450089E-2</v>
      </c>
      <c r="F69" s="1">
        <f t="shared" si="4"/>
        <v>4.379344796743919E-2</v>
      </c>
      <c r="G69" s="1">
        <f t="shared" si="5"/>
        <v>9.7909890267450089E-2</v>
      </c>
      <c r="H69" s="1">
        <f t="shared" si="6"/>
        <v>4.379344796743919E-2</v>
      </c>
      <c r="I69" s="1">
        <f t="shared" si="7"/>
        <v>-0.44337515141924333</v>
      </c>
      <c r="J69" s="1">
        <f t="shared" si="8"/>
        <v>0.26205884732321172</v>
      </c>
      <c r="K69" s="1">
        <f t="shared" si="9"/>
        <v>6.5417436081924948E-2</v>
      </c>
      <c r="L69" s="1">
        <f t="shared" si="10"/>
        <v>6.5417436081924948E-2</v>
      </c>
    </row>
    <row r="70" spans="1:12" x14ac:dyDescent="0.25">
      <c r="A70" s="1">
        <v>59</v>
      </c>
      <c r="B70" s="1">
        <f t="shared" si="0"/>
        <v>89</v>
      </c>
      <c r="C70" s="1">
        <f t="shared" si="1"/>
        <v>0.33055611211232017</v>
      </c>
      <c r="D70" s="1">
        <f t="shared" si="2"/>
        <v>0.20376229595349779</v>
      </c>
      <c r="E70" s="1">
        <f t="shared" si="3"/>
        <v>9.4732489706554568E-2</v>
      </c>
      <c r="F70" s="1">
        <f t="shared" si="4"/>
        <v>4.2848781349612571E-2</v>
      </c>
      <c r="G70" s="1">
        <f t="shared" si="5"/>
        <v>9.4732489706554568E-2</v>
      </c>
      <c r="H70" s="1">
        <f t="shared" si="6"/>
        <v>4.2848781349612571E-2</v>
      </c>
      <c r="I70" s="1">
        <f t="shared" si="7"/>
        <v>-0.45306100415950135</v>
      </c>
      <c r="J70" s="1">
        <f t="shared" si="8"/>
        <v>0.25776639810921348</v>
      </c>
      <c r="K70" s="1">
        <f t="shared" si="9"/>
        <v>6.3651122076610431E-2</v>
      </c>
      <c r="L70" s="1">
        <f t="shared" si="10"/>
        <v>6.3651122076610431E-2</v>
      </c>
    </row>
    <row r="71" spans="1:12" x14ac:dyDescent="0.25">
      <c r="A71" s="1">
        <v>60</v>
      </c>
      <c r="B71" s="1">
        <f t="shared" si="0"/>
        <v>90</v>
      </c>
      <c r="C71" s="1">
        <f t="shared" si="1"/>
        <v>0.32408185630387648</v>
      </c>
      <c r="D71" s="1">
        <f t="shared" si="2"/>
        <v>0.20110039099620944</v>
      </c>
      <c r="E71" s="1">
        <f t="shared" si="3"/>
        <v>9.170904066948532E-2</v>
      </c>
      <c r="F71" s="1">
        <f t="shared" si="4"/>
        <v>4.1934708614112269E-2</v>
      </c>
      <c r="G71" s="1">
        <f t="shared" si="5"/>
        <v>9.170904066948532E-2</v>
      </c>
      <c r="H71" s="1">
        <f t="shared" si="6"/>
        <v>4.1934708614112269E-2</v>
      </c>
      <c r="I71" s="1">
        <f t="shared" si="7"/>
        <v>-0.4625580039385927</v>
      </c>
      <c r="J71" s="1">
        <f t="shared" si="8"/>
        <v>0.25360395488481779</v>
      </c>
      <c r="K71" s="1">
        <f t="shared" si="9"/>
        <v>6.1957151840664193E-2</v>
      </c>
      <c r="L71" s="1">
        <f t="shared" si="10"/>
        <v>6.1957151840664193E-2</v>
      </c>
    </row>
    <row r="72" spans="1:12" x14ac:dyDescent="0.25">
      <c r="A72" s="1">
        <v>61</v>
      </c>
      <c r="B72" s="1">
        <f t="shared" si="0"/>
        <v>91</v>
      </c>
      <c r="C72" s="1">
        <f t="shared" si="1"/>
        <v>0.31783830903974486</v>
      </c>
      <c r="D72" s="1">
        <f t="shared" si="2"/>
        <v>0.19850210187382375</v>
      </c>
      <c r="E72" s="1">
        <f t="shared" si="3"/>
        <v>8.8829700947206131E-2</v>
      </c>
      <c r="F72" s="1">
        <f t="shared" si="4"/>
        <v>4.1049915319866008E-2</v>
      </c>
      <c r="G72" s="1">
        <f t="shared" si="5"/>
        <v>8.8829700947206131E-2</v>
      </c>
      <c r="H72" s="1">
        <f t="shared" si="6"/>
        <v>4.1049915319866008E-2</v>
      </c>
      <c r="I72" s="1">
        <f t="shared" si="7"/>
        <v>-0.47187305181757266</v>
      </c>
      <c r="J72" s="1">
        <f t="shared" si="8"/>
        <v>0.24956577744610517</v>
      </c>
      <c r="K72" s="1">
        <f t="shared" si="9"/>
        <v>6.0331557646764011E-2</v>
      </c>
      <c r="L72" s="1">
        <f t="shared" si="10"/>
        <v>6.0331557646764011E-2</v>
      </c>
    </row>
    <row r="73" spans="1:12" x14ac:dyDescent="0.25">
      <c r="A73" s="1">
        <v>62</v>
      </c>
      <c r="B73" s="1">
        <f t="shared" si="0"/>
        <v>92</v>
      </c>
      <c r="C73" s="1">
        <f t="shared" si="1"/>
        <v>0.31181366577402864</v>
      </c>
      <c r="D73" s="1">
        <f t="shared" si="2"/>
        <v>0.19596523396092783</v>
      </c>
      <c r="E73" s="1">
        <f t="shared" si="3"/>
        <v>8.6085405008734239E-2</v>
      </c>
      <c r="F73" s="1">
        <f t="shared" si="4"/>
        <v>4.0193157103221577E-2</v>
      </c>
      <c r="G73" s="1">
        <f t="shared" si="5"/>
        <v>8.6085405008734239E-2</v>
      </c>
      <c r="H73" s="1">
        <f t="shared" si="6"/>
        <v>4.0193157103221577E-2</v>
      </c>
      <c r="I73" s="1">
        <f t="shared" si="7"/>
        <v>-0.48101268402083985</v>
      </c>
      <c r="J73" s="1">
        <f t="shared" si="8"/>
        <v>0.24564645818436132</v>
      </c>
      <c r="K73" s="1">
        <f t="shared" si="9"/>
        <v>5.87706440493653E-2</v>
      </c>
      <c r="L73" s="1">
        <f t="shared" si="10"/>
        <v>5.87706440493653E-2</v>
      </c>
    </row>
    <row r="74" spans="1:12" x14ac:dyDescent="0.25">
      <c r="A74" s="1">
        <v>63</v>
      </c>
      <c r="B74" s="1">
        <f t="shared" ref="B74:B111" si="20">A74+30</f>
        <v>93</v>
      </c>
      <c r="C74" s="1">
        <f t="shared" ref="C74:C111" si="21">$A$2*A74^($B$2)</f>
        <v>0.30599690348945607</v>
      </c>
      <c r="D74" s="1">
        <f t="shared" ref="D74:D111" si="22">$A$2*B74^($B$2)</f>
        <v>0.19348769110456521</v>
      </c>
      <c r="E74" s="1">
        <f t="shared" ref="E74:E111" si="23">$C$2*$A74^($D$2)</f>
        <v>8.3467791441738173E-2</v>
      </c>
      <c r="F74" s="1">
        <f t="shared" ref="F74:F111" si="24">$C$2*$B74^($D$2)</f>
        <v>3.9363255232155878E-2</v>
      </c>
      <c r="G74" s="1">
        <f t="shared" ref="G74:G111" si="25">IF($L$2="--",C74,IF($A74&lt;$L$2,C74,E74))</f>
        <v>8.3467791441738173E-2</v>
      </c>
      <c r="H74" s="1">
        <f t="shared" ref="H74:H111" si="26">IF($L$2="--",D74,IF($B74&lt;$L$2,D74,F74))</f>
        <v>3.9363255232155878E-2</v>
      </c>
      <c r="I74" s="1">
        <f t="shared" ref="I74:I111" si="27">($A$2/($B$2+1)*($L$2^($B$2+1)-A74^($B$2+1))+$C$2/($D$2+1)*(B74^($D$2+1)-$L$2^($D$2+1)))/(B74-A74)</f>
        <v>-0.48998309687075842</v>
      </c>
      <c r="J74" s="1">
        <f t="shared" ref="J74:J111" si="28">A$2/(($B74-$A74)*(B$2+1))*($B74^(B$2+1)-$A74^(B$2+1))</f>
        <v>0.24184089826854158</v>
      </c>
      <c r="K74" s="1">
        <f t="shared" ref="K74:K111" si="29">C$2/(($B74-$A74)*(D$2+1))*($B74^(D$2+1)-$A74^(D$2+1))</f>
        <v>5.7270965488726615E-2</v>
      </c>
      <c r="L74" s="1">
        <f t="shared" ref="L74:L111" si="30">IF($L$2="--",J74,IF($A74&lt;$L$2,I74,K74))</f>
        <v>5.7270965488726615E-2</v>
      </c>
    </row>
    <row r="75" spans="1:12" x14ac:dyDescent="0.25">
      <c r="A75" s="1">
        <v>64</v>
      </c>
      <c r="B75" s="1">
        <f t="shared" si="20"/>
        <v>94</v>
      </c>
      <c r="C75" s="1">
        <f t="shared" si="21"/>
        <v>0.30037771756897058</v>
      </c>
      <c r="D75" s="1">
        <f t="shared" si="22"/>
        <v>0.19106747020617729</v>
      </c>
      <c r="E75" s="1">
        <f t="shared" si="23"/>
        <v>8.0969138191960555E-2</v>
      </c>
      <c r="F75" s="1">
        <f t="shared" si="24"/>
        <v>3.8559092486600277E-2</v>
      </c>
      <c r="G75" s="1">
        <f t="shared" si="25"/>
        <v>8.0969138191960555E-2</v>
      </c>
      <c r="H75" s="1">
        <f t="shared" si="26"/>
        <v>3.8559092486600277E-2</v>
      </c>
      <c r="I75" s="1">
        <f t="shared" si="27"/>
        <v>-0.49879016965065498</v>
      </c>
      <c r="J75" s="1">
        <f t="shared" si="28"/>
        <v>0.23814428585518169</v>
      </c>
      <c r="K75" s="1">
        <f t="shared" si="29"/>
        <v>5.5829306038106166E-2</v>
      </c>
      <c r="L75" s="1">
        <f t="shared" si="30"/>
        <v>5.5829306038106166E-2</v>
      </c>
    </row>
    <row r="76" spans="1:12" x14ac:dyDescent="0.25">
      <c r="A76" s="1">
        <v>65</v>
      </c>
      <c r="B76" s="1">
        <f t="shared" si="20"/>
        <v>95</v>
      </c>
      <c r="C76" s="1">
        <f t="shared" si="21"/>
        <v>0.29494646465805407</v>
      </c>
      <c r="D76" s="1">
        <f t="shared" si="22"/>
        <v>0.18870265615549547</v>
      </c>
      <c r="E76" s="1">
        <f t="shared" si="23"/>
        <v>7.8582304656939606E-2</v>
      </c>
      <c r="F76" s="1">
        <f t="shared" si="24"/>
        <v>3.7779609337796928E-2</v>
      </c>
      <c r="G76" s="1">
        <f t="shared" si="25"/>
        <v>7.8582304656939606E-2</v>
      </c>
      <c r="H76" s="1">
        <f t="shared" si="26"/>
        <v>3.7779609337796928E-2</v>
      </c>
      <c r="I76" s="1">
        <f t="shared" si="27"/>
        <v>-0.50743948559758345</v>
      </c>
      <c r="J76" s="1">
        <f t="shared" si="28"/>
        <v>0.23455207612614498</v>
      </c>
      <c r="K76" s="1">
        <f t="shared" si="29"/>
        <v>5.4442661060700448E-2</v>
      </c>
      <c r="L76" s="1">
        <f t="shared" si="30"/>
        <v>5.4442661060700448E-2</v>
      </c>
    </row>
    <row r="77" spans="1:12" x14ac:dyDescent="0.25">
      <c r="A77" s="1">
        <v>66</v>
      </c>
      <c r="B77" s="1">
        <f t="shared" si="20"/>
        <v>96</v>
      </c>
      <c r="C77" s="1">
        <f t="shared" si="21"/>
        <v>0.28969411086723967</v>
      </c>
      <c r="D77" s="1">
        <f t="shared" si="22"/>
        <v>0.18639141709009774</v>
      </c>
      <c r="E77" s="1">
        <f t="shared" si="23"/>
        <v>7.6300679816382749E-2</v>
      </c>
      <c r="F77" s="1">
        <f t="shared" si="24"/>
        <v>3.7023800402106094E-2</v>
      </c>
      <c r="G77" s="1">
        <f t="shared" si="25"/>
        <v>7.6300679816382749E-2</v>
      </c>
      <c r="H77" s="1">
        <f t="shared" si="26"/>
        <v>3.7023800402106094E-2</v>
      </c>
      <c r="I77" s="1">
        <f t="shared" si="27"/>
        <v>-0.51593635120389592</v>
      </c>
      <c r="J77" s="1">
        <f t="shared" si="28"/>
        <v>0.23105997297690295</v>
      </c>
      <c r="K77" s="1">
        <f t="shared" si="29"/>
        <v>5.3108220571354552E-2</v>
      </c>
      <c r="L77" s="1">
        <f t="shared" si="30"/>
        <v>5.3108220571354552E-2</v>
      </c>
    </row>
    <row r="78" spans="1:12" x14ac:dyDescent="0.25">
      <c r="A78" s="1">
        <v>67</v>
      </c>
      <c r="B78" s="1">
        <f t="shared" si="20"/>
        <v>97</v>
      </c>
      <c r="C78" s="1">
        <f t="shared" si="21"/>
        <v>0.28461218474354932</v>
      </c>
      <c r="D78" s="1">
        <f t="shared" si="22"/>
        <v>0.1841319999565533</v>
      </c>
      <c r="E78" s="1">
        <f t="shared" si="23"/>
        <v>7.4118135689753284E-2</v>
      </c>
      <c r="F78" s="1">
        <f t="shared" si="24"/>
        <v>3.6290711146935446E-2</v>
      </c>
      <c r="G78" s="1">
        <f t="shared" si="25"/>
        <v>7.4118135689753284E-2</v>
      </c>
      <c r="H78" s="1">
        <f t="shared" si="26"/>
        <v>3.6290711146935446E-2</v>
      </c>
      <c r="I78" s="1">
        <f t="shared" si="27"/>
        <v>-0.52428581398716301</v>
      </c>
      <c r="J78" s="1">
        <f t="shared" si="28"/>
        <v>0.22766391219749921</v>
      </c>
      <c r="K78" s="1">
        <f t="shared" si="29"/>
        <v>5.1823354122691859E-2</v>
      </c>
      <c r="L78" s="1">
        <f t="shared" si="30"/>
        <v>5.1823354122691859E-2</v>
      </c>
    </row>
    <row r="79" spans="1:12" x14ac:dyDescent="0.25">
      <c r="A79" s="1">
        <v>68</v>
      </c>
      <c r="B79" s="1">
        <f t="shared" si="20"/>
        <v>98</v>
      </c>
      <c r="C79" s="1">
        <f t="shared" si="21"/>
        <v>0.27969273450820731</v>
      </c>
      <c r="D79" s="1">
        <f t="shared" si="22"/>
        <v>0.18192272635109225</v>
      </c>
      <c r="E79" s="1">
        <f t="shared" si="23"/>
        <v>7.2028985504145243E-2</v>
      </c>
      <c r="F79" s="1">
        <f t="shared" si="24"/>
        <v>3.557943482848893E-2</v>
      </c>
      <c r="G79" s="1">
        <f t="shared" si="25"/>
        <v>7.2028985504145243E-2</v>
      </c>
      <c r="H79" s="1">
        <f t="shared" si="26"/>
        <v>3.557943482848893E-2</v>
      </c>
      <c r="I79" s="1">
        <f t="shared" si="27"/>
        <v>-0.53249267887075824</v>
      </c>
      <c r="J79" s="1">
        <f t="shared" si="28"/>
        <v>0.22436004600547377</v>
      </c>
      <c r="K79" s="1">
        <f t="shared" si="29"/>
        <v>5.0585597056671476E-2</v>
      </c>
      <c r="L79" s="1">
        <f t="shared" si="30"/>
        <v>5.0585597056671476E-2</v>
      </c>
    </row>
    <row r="80" spans="1:12" x14ac:dyDescent="0.25">
      <c r="A80" s="1">
        <v>69</v>
      </c>
      <c r="B80" s="1">
        <f t="shared" si="20"/>
        <v>99</v>
      </c>
      <c r="C80" s="1">
        <f t="shared" si="21"/>
        <v>0.27492828911745193</v>
      </c>
      <c r="D80" s="1">
        <f t="shared" si="22"/>
        <v>0.17976198861955328</v>
      </c>
      <c r="E80" s="1">
        <f t="shared" si="23"/>
        <v>7.0027946034818891E-2</v>
      </c>
      <c r="F80" s="1">
        <f t="shared" si="24"/>
        <v>3.4889109642854695E-2</v>
      </c>
      <c r="G80" s="1">
        <f t="shared" si="25"/>
        <v>7.0027946034818891E-2</v>
      </c>
      <c r="H80" s="1">
        <f t="shared" si="26"/>
        <v>3.4889109642854695E-2</v>
      </c>
      <c r="I80" s="1">
        <f t="shared" si="27"/>
        <v>-0.54056152330238849</v>
      </c>
      <c r="J80" s="1">
        <f t="shared" si="28"/>
        <v>0.22114472880505312</v>
      </c>
      <c r="K80" s="1">
        <f t="shared" si="29"/>
        <v>4.9392637981140824E-2</v>
      </c>
      <c r="L80" s="1">
        <f t="shared" si="30"/>
        <v>4.9392637981140824E-2</v>
      </c>
    </row>
    <row r="81" spans="1:12" x14ac:dyDescent="0.25">
      <c r="A81" s="1">
        <v>70</v>
      </c>
      <c r="B81" s="1">
        <f t="shared" si="20"/>
        <v>100</v>
      </c>
      <c r="C81" s="1">
        <f t="shared" si="21"/>
        <v>0.27031182275498628</v>
      </c>
      <c r="D81" s="1">
        <f t="shared" si="22"/>
        <v>0.17764824619801736</v>
      </c>
      <c r="E81" s="1">
        <f t="shared" si="23"/>
        <v>6.8110103648885478E-2</v>
      </c>
      <c r="F81" s="1">
        <f t="shared" si="24"/>
        <v>3.4218916073592967E-2</v>
      </c>
      <c r="G81" s="1">
        <f t="shared" si="25"/>
        <v>6.8110103648885478E-2</v>
      </c>
      <c r="H81" s="1">
        <f t="shared" si="26"/>
        <v>3.4218916073592967E-2</v>
      </c>
      <c r="I81" s="1">
        <f t="shared" si="27"/>
        <v>-0.54849671122450205</v>
      </c>
      <c r="J81" s="1">
        <f t="shared" si="28"/>
        <v>0.21801450406016715</v>
      </c>
      <c r="K81" s="1">
        <f t="shared" si="29"/>
        <v>4.8242307347122898E-2</v>
      </c>
      <c r="L81" s="1">
        <f t="shared" si="30"/>
        <v>4.8242307347122898E-2</v>
      </c>
    </row>
    <row r="82" spans="1:12" x14ac:dyDescent="0.25">
      <c r="A82" s="1">
        <v>71</v>
      </c>
      <c r="B82" s="1">
        <f t="shared" si="20"/>
        <v>101</v>
      </c>
      <c r="C82" s="1">
        <f t="shared" si="21"/>
        <v>0.26583672240962275</v>
      </c>
      <c r="D82" s="1">
        <f t="shared" si="22"/>
        <v>0.17558002217704255</v>
      </c>
      <c r="E82" s="1">
        <f t="shared" si="23"/>
        <v>6.6270883641294326E-2</v>
      </c>
      <c r="F82" s="1">
        <f t="shared" si="24"/>
        <v>3.3568074420469288E-2</v>
      </c>
      <c r="G82" s="1">
        <f t="shared" si="25"/>
        <v>6.6270883641294326E-2</v>
      </c>
      <c r="H82" s="1">
        <f t="shared" si="26"/>
        <v>3.3568074420469288E-2</v>
      </c>
      <c r="I82" s="1">
        <f t="shared" si="27"/>
        <v>-0.55630240599879932</v>
      </c>
      <c r="J82" s="1">
        <f t="shared" si="28"/>
        <v>0.21496609218050122</v>
      </c>
      <c r="K82" s="1">
        <f t="shared" si="29"/>
        <v>4.7132567016686444E-2</v>
      </c>
      <c r="L82" s="1">
        <f t="shared" si="30"/>
        <v>4.7132567016686444E-2</v>
      </c>
    </row>
    <row r="83" spans="1:12" x14ac:dyDescent="0.25">
      <c r="A83" s="1">
        <v>72</v>
      </c>
      <c r="B83" s="1">
        <f t="shared" si="20"/>
        <v>102</v>
      </c>
      <c r="C83" s="1">
        <f t="shared" si="21"/>
        <v>0.2614967582309789</v>
      </c>
      <c r="D83" s="1">
        <f t="shared" si="22"/>
        <v>0.17355590007377639</v>
      </c>
      <c r="E83" s="1">
        <f t="shared" si="23"/>
        <v>6.4506022502889657E-2</v>
      </c>
      <c r="F83" s="1">
        <f t="shared" si="24"/>
        <v>3.2935842495313325E-2</v>
      </c>
      <c r="G83" s="1">
        <f t="shared" si="25"/>
        <v>6.4506022502889657E-2</v>
      </c>
      <c r="H83" s="1">
        <f t="shared" si="26"/>
        <v>3.2935842495313325E-2</v>
      </c>
      <c r="I83" s="1">
        <f t="shared" si="27"/>
        <v>-0.56398258237665067</v>
      </c>
      <c r="J83" s="1">
        <f t="shared" si="28"/>
        <v>0.21199637933018498</v>
      </c>
      <c r="K83" s="1">
        <f t="shared" si="29"/>
        <v>4.6061500723593898E-2</v>
      </c>
      <c r="L83" s="1">
        <f t="shared" si="30"/>
        <v>4.6061500723593898E-2</v>
      </c>
    </row>
    <row r="84" spans="1:12" x14ac:dyDescent="0.25">
      <c r="A84" s="1">
        <v>73</v>
      </c>
      <c r="B84" s="1">
        <f t="shared" si="20"/>
        <v>103</v>
      </c>
      <c r="C84" s="1">
        <f t="shared" si="21"/>
        <v>0.25728605639044255</v>
      </c>
      <c r="D84" s="1">
        <f t="shared" si="22"/>
        <v>0.17157452079747879</v>
      </c>
      <c r="E84" s="1">
        <f t="shared" si="23"/>
        <v>6.2811542804091861E-2</v>
      </c>
      <c r="F84" s="1">
        <f t="shared" si="24"/>
        <v>3.2321513472196271E-2</v>
      </c>
      <c r="G84" s="1">
        <f t="shared" si="25"/>
        <v>6.2811542804091861E-2</v>
      </c>
      <c r="H84" s="1">
        <f t="shared" si="26"/>
        <v>3.2321513472196271E-2</v>
      </c>
      <c r="I84" s="1">
        <f t="shared" si="27"/>
        <v>-0.57154103759803621</v>
      </c>
      <c r="J84" s="1">
        <f t="shared" si="28"/>
        <v>0.20910240707781746</v>
      </c>
      <c r="K84" s="1">
        <f t="shared" si="29"/>
        <v>4.5027305339731538E-2</v>
      </c>
      <c r="L84" s="1">
        <f t="shared" si="30"/>
        <v>4.5027305339731538E-2</v>
      </c>
    </row>
    <row r="85" spans="1:12" x14ac:dyDescent="0.25">
      <c r="A85" s="1">
        <v>74</v>
      </c>
      <c r="B85" s="1">
        <f t="shared" si="20"/>
        <v>104</v>
      </c>
      <c r="C85" s="1">
        <f t="shared" si="21"/>
        <v>0.25319907420472254</v>
      </c>
      <c r="D85" s="1">
        <f t="shared" si="22"/>
        <v>0.16963457979511579</v>
      </c>
      <c r="E85" s="1">
        <f t="shared" si="23"/>
        <v>6.1183730415695289E-2</v>
      </c>
      <c r="F85" s="1">
        <f t="shared" si="24"/>
        <v>3.172441388021284E-2</v>
      </c>
      <c r="G85" s="1">
        <f t="shared" si="25"/>
        <v>6.1183730415695289E-2</v>
      </c>
      <c r="H85" s="1">
        <f t="shared" si="26"/>
        <v>3.172441388021284E-2</v>
      </c>
      <c r="I85" s="1">
        <f t="shared" si="27"/>
        <v>-0.57898140169345291</v>
      </c>
      <c r="J85" s="1">
        <f t="shared" si="28"/>
        <v>0.20628136281466738</v>
      </c>
      <c r="K85" s="1">
        <f t="shared" si="29"/>
        <v>4.4028282869818074E-2</v>
      </c>
      <c r="L85" s="1">
        <f t="shared" si="30"/>
        <v>4.4028282869818074E-2</v>
      </c>
    </row>
    <row r="86" spans="1:12" x14ac:dyDescent="0.25">
      <c r="A86" s="1">
        <v>75</v>
      </c>
      <c r="B86" s="1">
        <f t="shared" si="20"/>
        <v>105</v>
      </c>
      <c r="C86" s="1">
        <f t="shared" si="21"/>
        <v>0.24923057730574202</v>
      </c>
      <c r="D86" s="1">
        <f t="shared" si="22"/>
        <v>0.1677348243647285</v>
      </c>
      <c r="E86" s="1">
        <f t="shared" si="23"/>
        <v>5.961911382123055E-2</v>
      </c>
      <c r="F86" s="1">
        <f t="shared" si="24"/>
        <v>3.1143901728146069E-2</v>
      </c>
      <c r="G86" s="1">
        <f t="shared" si="25"/>
        <v>5.961911382123055E-2</v>
      </c>
      <c r="H86" s="1">
        <f t="shared" si="26"/>
        <v>3.1143901728146069E-2</v>
      </c>
      <c r="I86" s="1">
        <f t="shared" si="27"/>
        <v>-0.58630714705595821</v>
      </c>
      <c r="J86" s="1">
        <f t="shared" si="28"/>
        <v>0.20353057087510007</v>
      </c>
      <c r="K86" s="1">
        <f t="shared" si="29"/>
        <v>4.3062833105242379E-2</v>
      </c>
      <c r="L86" s="1">
        <f t="shared" si="30"/>
        <v>4.3062833105242379E-2</v>
      </c>
    </row>
    <row r="87" spans="1:12" x14ac:dyDescent="0.25">
      <c r="A87" s="1">
        <v>76</v>
      </c>
      <c r="B87" s="1">
        <f t="shared" si="20"/>
        <v>106</v>
      </c>
      <c r="C87" s="1">
        <f t="shared" si="21"/>
        <v>0.24537561866385058</v>
      </c>
      <c r="D87" s="1">
        <f t="shared" si="22"/>
        <v>0.16587405112522807</v>
      </c>
      <c r="E87" s="1">
        <f t="shared" si="23"/>
        <v>5.8114445304007244E-2</v>
      </c>
      <c r="F87" s="1">
        <f t="shared" si="24"/>
        <v>3.0579364751192589E-2</v>
      </c>
      <c r="G87" s="1">
        <f t="shared" si="25"/>
        <v>5.8114445304007244E-2</v>
      </c>
      <c r="H87" s="1">
        <f t="shared" si="26"/>
        <v>3.0579364751192589E-2</v>
      </c>
      <c r="I87" s="1">
        <f t="shared" si="27"/>
        <v>-0.59352159734405985</v>
      </c>
      <c r="J87" s="1">
        <f t="shared" si="28"/>
        <v>0.20084748429969373</v>
      </c>
      <c r="K87" s="1">
        <f t="shared" si="29"/>
        <v>4.2129446875224512E-2</v>
      </c>
      <c r="L87" s="1">
        <f t="shared" si="30"/>
        <v>4.2129446875224512E-2</v>
      </c>
    </row>
    <row r="88" spans="1:12" x14ac:dyDescent="0.25">
      <c r="A88" s="1">
        <v>77</v>
      </c>
      <c r="B88" s="1">
        <f t="shared" si="20"/>
        <v>107</v>
      </c>
      <c r="C88" s="1">
        <f t="shared" si="21"/>
        <v>0.24162951929182697</v>
      </c>
      <c r="D88" s="1">
        <f t="shared" si="22"/>
        <v>0.16405110363213105</v>
      </c>
      <c r="E88" s="1">
        <f t="shared" si="23"/>
        <v>5.6666683816957962E-2</v>
      </c>
      <c r="F88" s="1">
        <f t="shared" si="24"/>
        <v>3.003021877074203E-2</v>
      </c>
      <c r="G88" s="1">
        <f t="shared" si="25"/>
        <v>5.6666683816957962E-2</v>
      </c>
      <c r="H88" s="1">
        <f t="shared" si="26"/>
        <v>3.003021877074203E-2</v>
      </c>
      <c r="I88" s="1">
        <f t="shared" si="27"/>
        <v>-0.60062793577036999</v>
      </c>
      <c r="J88" s="1">
        <f t="shared" si="28"/>
        <v>0.19822967718723983</v>
      </c>
      <c r="K88" s="1">
        <f t="shared" si="29"/>
        <v>4.1226699839995759E-2</v>
      </c>
      <c r="L88" s="1">
        <f t="shared" si="30"/>
        <v>4.1226699839995759E-2</v>
      </c>
    </row>
    <row r="89" spans="1:12" x14ac:dyDescent="0.25">
      <c r="A89" s="1">
        <v>78</v>
      </c>
      <c r="B89" s="1">
        <f t="shared" si="20"/>
        <v>108</v>
      </c>
      <c r="C89" s="1">
        <f t="shared" si="21"/>
        <v>0.23798785047519078</v>
      </c>
      <c r="D89" s="1">
        <f t="shared" si="22"/>
        <v>0.1622648701295473</v>
      </c>
      <c r="E89" s="1">
        <f t="shared" si="23"/>
        <v>5.5272979365229742E-2</v>
      </c>
      <c r="F89" s="1">
        <f t="shared" si="24"/>
        <v>2.9495906158945453E-2</v>
      </c>
      <c r="G89" s="1">
        <f t="shared" si="25"/>
        <v>5.5272979365229742E-2</v>
      </c>
      <c r="H89" s="1">
        <f t="shared" si="26"/>
        <v>2.9495906158945453E-2</v>
      </c>
      <c r="I89" s="1">
        <f t="shared" si="27"/>
        <v>-0.60762921282582238</v>
      </c>
      <c r="J89" s="1">
        <f t="shared" si="28"/>
        <v>0.19567483758691487</v>
      </c>
      <c r="K89" s="1">
        <f t="shared" si="29"/>
        <v>4.0353246776420902E-2</v>
      </c>
      <c r="L89" s="1">
        <f t="shared" si="30"/>
        <v>4.0353246776420902E-2</v>
      </c>
    </row>
    <row r="90" spans="1:12" x14ac:dyDescent="0.25">
      <c r="A90" s="1">
        <v>79</v>
      </c>
      <c r="B90" s="1">
        <f t="shared" si="20"/>
        <v>109</v>
      </c>
      <c r="C90" s="1">
        <f t="shared" si="21"/>
        <v>0.23444641739032057</v>
      </c>
      <c r="D90" s="1">
        <f t="shared" si="22"/>
        <v>0.16051428142945603</v>
      </c>
      <c r="E90" s="1">
        <f t="shared" si="23"/>
        <v>5.3930658750586613E-2</v>
      </c>
      <c r="F90" s="1">
        <f t="shared" si="24"/>
        <v>2.8975894400482469E-2</v>
      </c>
      <c r="G90" s="1">
        <f t="shared" si="25"/>
        <v>5.3930658750586613E-2</v>
      </c>
      <c r="H90" s="1">
        <f t="shared" si="26"/>
        <v>2.8975894400482469E-2</v>
      </c>
      <c r="I90" s="1">
        <f t="shared" si="27"/>
        <v>-0.61452835348459145</v>
      </c>
      <c r="J90" s="1">
        <f t="shared" si="28"/>
        <v>0.19318076088649461</v>
      </c>
      <c r="K90" s="1">
        <f t="shared" si="29"/>
        <v>3.9507816311565774E-2</v>
      </c>
      <c r="L90" s="1">
        <f t="shared" si="30"/>
        <v>3.9507816311565774E-2</v>
      </c>
    </row>
    <row r="91" spans="1:12" x14ac:dyDescent="0.25">
      <c r="A91" s="1">
        <v>80</v>
      </c>
      <c r="B91" s="1">
        <f t="shared" si="20"/>
        <v>110</v>
      </c>
      <c r="C91" s="1">
        <f t="shared" si="21"/>
        <v>0.23100124398602501</v>
      </c>
      <c r="D91" s="1">
        <f t="shared" si="22"/>
        <v>0.15879830890996893</v>
      </c>
      <c r="E91" s="1">
        <f t="shared" si="23"/>
        <v>5.263721254342648E-2</v>
      </c>
      <c r="F91" s="1">
        <f t="shared" si="24"/>
        <v>2.8469674744549298E-2</v>
      </c>
      <c r="G91" s="1">
        <f t="shared" si="25"/>
        <v>5.263721254342648E-2</v>
      </c>
      <c r="H91" s="1">
        <f t="shared" si="26"/>
        <v>2.8469674744549298E-2</v>
      </c>
      <c r="I91" s="1">
        <f t="shared" si="27"/>
        <v>-0.62132816393075607</v>
      </c>
      <c r="J91" s="1">
        <f t="shared" si="28"/>
        <v>0.19074534365656801</v>
      </c>
      <c r="K91" s="1">
        <f t="shared" si="29"/>
        <v>3.8689206064225205E-2</v>
      </c>
      <c r="L91" s="1">
        <f t="shared" si="30"/>
        <v>3.8689206064225205E-2</v>
      </c>
    </row>
    <row r="92" spans="1:12" x14ac:dyDescent="0.25">
      <c r="A92" s="1">
        <v>81</v>
      </c>
      <c r="B92" s="1">
        <f t="shared" si="20"/>
        <v>111</v>
      </c>
      <c r="C92" s="1">
        <f t="shared" si="21"/>
        <v>0.22764855901673198</v>
      </c>
      <c r="D92" s="1">
        <f t="shared" si="22"/>
        <v>0.1571159626248998</v>
      </c>
      <c r="E92" s="1">
        <f t="shared" si="23"/>
        <v>5.1390283162930636E-2</v>
      </c>
      <c r="F92" s="1">
        <f t="shared" si="24"/>
        <v>2.7976760940650488E-2</v>
      </c>
      <c r="G92" s="1">
        <f t="shared" si="25"/>
        <v>5.1390283162930636E-2</v>
      </c>
      <c r="H92" s="1">
        <f t="shared" si="26"/>
        <v>2.7976760940650488E-2</v>
      </c>
      <c r="I92" s="1">
        <f t="shared" si="27"/>
        <v>-0.62803133784402942</v>
      </c>
      <c r="J92" s="1">
        <f t="shared" si="28"/>
        <v>0.18836657791434333</v>
      </c>
      <c r="K92" s="1">
        <f t="shared" si="29"/>
        <v>3.7896278158410492E-2</v>
      </c>
      <c r="L92" s="1">
        <f t="shared" si="30"/>
        <v>3.7896278158410492E-2</v>
      </c>
    </row>
    <row r="93" spans="1:12" x14ac:dyDescent="0.25">
      <c r="A93" s="1">
        <v>82</v>
      </c>
      <c r="B93" s="1">
        <f t="shared" si="20"/>
        <v>112</v>
      </c>
      <c r="C93" s="1">
        <f t="shared" si="21"/>
        <v>0.22438478312662558</v>
      </c>
      <c r="D93" s="1">
        <f t="shared" si="22"/>
        <v>0.15546628951750627</v>
      </c>
      <c r="E93" s="1">
        <f t="shared" si="23"/>
        <v>5.0187653958797179E-2</v>
      </c>
      <c r="F93" s="1">
        <f t="shared" si="24"/>
        <v>2.7496688052284418E-2</v>
      </c>
      <c r="G93" s="1">
        <f t="shared" si="25"/>
        <v>5.0187653958797179E-2</v>
      </c>
      <c r="H93" s="1">
        <f t="shared" si="26"/>
        <v>2.7496688052284418E-2</v>
      </c>
      <c r="I93" s="1">
        <f t="shared" si="27"/>
        <v>-0.63464046227852178</v>
      </c>
      <c r="J93" s="1">
        <f t="shared" si="28"/>
        <v>0.18604254577399881</v>
      </c>
      <c r="K93" s="1">
        <f t="shared" si="29"/>
        <v>3.7127955076370768E-2</v>
      </c>
      <c r="L93" s="1">
        <f t="shared" si="30"/>
        <v>3.7127955076370768E-2</v>
      </c>
    </row>
    <row r="94" spans="1:12" x14ac:dyDescent="0.25">
      <c r="A94" s="1">
        <v>83</v>
      </c>
      <c r="B94" s="1">
        <f t="shared" si="20"/>
        <v>113</v>
      </c>
      <c r="C94" s="1">
        <f t="shared" si="21"/>
        <v>0.22120651689394388</v>
      </c>
      <c r="D94" s="1">
        <f t="shared" si="22"/>
        <v>0.15384837173179777</v>
      </c>
      <c r="E94" s="1">
        <f t="shared" si="23"/>
        <v>4.9027239199408323E-2</v>
      </c>
      <c r="F94" s="1">
        <f t="shared" si="24"/>
        <v>2.7029011343080112E-2</v>
      </c>
      <c r="G94" s="1">
        <f t="shared" si="25"/>
        <v>4.9027239199408323E-2</v>
      </c>
      <c r="H94" s="1">
        <f t="shared" si="26"/>
        <v>2.7029011343080112E-2</v>
      </c>
      <c r="I94" s="1">
        <f t="shared" si="27"/>
        <v>-0.64115802316555348</v>
      </c>
      <c r="J94" s="1">
        <f t="shared" si="28"/>
        <v>0.1837714144534007</v>
      </c>
      <c r="K94" s="1">
        <f t="shared" si="29"/>
        <v>3.6383215821874745E-2</v>
      </c>
      <c r="L94" s="1">
        <f t="shared" si="30"/>
        <v>3.6383215821874745E-2</v>
      </c>
    </row>
    <row r="95" spans="1:12" x14ac:dyDescent="0.25">
      <c r="A95" s="1">
        <v>84</v>
      </c>
      <c r="B95" s="1">
        <f t="shared" si="20"/>
        <v>114</v>
      </c>
      <c r="C95" s="1">
        <f t="shared" si="21"/>
        <v>0.21811052975349948</v>
      </c>
      <c r="D95" s="1">
        <f t="shared" si="22"/>
        <v>0.15226132501527181</v>
      </c>
      <c r="E95" s="1">
        <f t="shared" si="23"/>
        <v>4.7907074881343062E-2</v>
      </c>
      <c r="F95" s="1">
        <f t="shared" si="24"/>
        <v>2.6573305230366336E-2</v>
      </c>
      <c r="G95" s="1">
        <f t="shared" si="25"/>
        <v>4.7907074881343062E-2</v>
      </c>
      <c r="H95" s="1">
        <f t="shared" si="26"/>
        <v>2.6573305230366336E-2</v>
      </c>
      <c r="I95" s="1">
        <f t="shared" si="27"/>
        <v>-0.64758641046877929</v>
      </c>
      <c r="J95" s="1">
        <f t="shared" si="28"/>
        <v>0.18155143160975287</v>
      </c>
      <c r="K95" s="1">
        <f t="shared" si="29"/>
        <v>3.5661092367317286E-2</v>
      </c>
      <c r="L95" s="1">
        <f t="shared" si="30"/>
        <v>3.5661092367317286E-2</v>
      </c>
    </row>
    <row r="96" spans="1:12" x14ac:dyDescent="0.25">
      <c r="A96" s="1">
        <v>85</v>
      </c>
      <c r="B96" s="1">
        <f t="shared" si="20"/>
        <v>115</v>
      </c>
      <c r="C96" s="1">
        <f t="shared" si="21"/>
        <v>0.21509374972334214</v>
      </c>
      <c r="D96" s="1">
        <f t="shared" si="22"/>
        <v>0.15070429720737405</v>
      </c>
      <c r="E96" s="1">
        <f t="shared" si="23"/>
        <v>4.6825310284030267E-2</v>
      </c>
      <c r="F96" s="1">
        <f t="shared" si="24"/>
        <v>2.6129162301540595E-2</v>
      </c>
      <c r="G96" s="1">
        <f t="shared" si="25"/>
        <v>4.6825310284030267E-2</v>
      </c>
      <c r="H96" s="1">
        <f t="shared" si="26"/>
        <v>2.6129162301540595E-2</v>
      </c>
      <c r="I96" s="1">
        <f t="shared" si="27"/>
        <v>-0.6539279230174897</v>
      </c>
      <c r="J96" s="1">
        <f t="shared" si="28"/>
        <v>0.1793809209790983</v>
      </c>
      <c r="K96" s="1">
        <f t="shared" si="29"/>
        <v>3.4960666360734409E-2</v>
      </c>
      <c r="L96" s="1">
        <f t="shared" si="30"/>
        <v>3.4960666360734409E-2</v>
      </c>
    </row>
    <row r="97" spans="1:12" x14ac:dyDescent="0.25">
      <c r="A97" s="1">
        <v>86</v>
      </c>
      <c r="B97" s="1">
        <f t="shared" si="20"/>
        <v>116</v>
      </c>
      <c r="C97" s="1">
        <f t="shared" si="21"/>
        <v>0.21215325386853143</v>
      </c>
      <c r="D97" s="1">
        <f t="shared" si="22"/>
        <v>0.14917646680838562</v>
      </c>
      <c r="E97" s="1">
        <f t="shared" si="23"/>
        <v>4.5780200201215114E-2</v>
      </c>
      <c r="F97" s="1">
        <f t="shared" si="24"/>
        <v>2.5696192388964444E-2</v>
      </c>
      <c r="G97" s="1">
        <f t="shared" si="25"/>
        <v>4.5780200201215114E-2</v>
      </c>
      <c r="H97" s="1">
        <f t="shared" si="26"/>
        <v>2.5696192388964444E-2</v>
      </c>
      <c r="I97" s="1">
        <f t="shared" si="27"/>
        <v>-0.66018477304172474</v>
      </c>
      <c r="J97" s="1">
        <f t="shared" si="28"/>
        <v>0.17725827829677054</v>
      </c>
      <c r="K97" s="1">
        <f t="shared" si="29"/>
        <v>3.4281066071069385E-2</v>
      </c>
      <c r="L97" s="1">
        <f t="shared" si="30"/>
        <v>3.4281066071069385E-2</v>
      </c>
    </row>
    <row r="98" spans="1:12" x14ac:dyDescent="0.25">
      <c r="A98" s="1">
        <v>87</v>
      </c>
      <c r="B98" s="1">
        <f t="shared" si="20"/>
        <v>117</v>
      </c>
      <c r="C98" s="1">
        <f t="shared" si="21"/>
        <v>0.20928625944126947</v>
      </c>
      <c r="D98" s="1">
        <f t="shared" si="22"/>
        <v>0.14767704162380726</v>
      </c>
      <c r="E98" s="1">
        <f t="shared" si="23"/>
        <v>4.4770097787876814E-2</v>
      </c>
      <c r="F98" s="1">
        <f t="shared" si="24"/>
        <v>2.5274021699432977E-2</v>
      </c>
      <c r="G98" s="1">
        <f t="shared" si="25"/>
        <v>4.4770097787876814E-2</v>
      </c>
      <c r="H98" s="1">
        <f t="shared" si="26"/>
        <v>2.5274021699432977E-2</v>
      </c>
      <c r="I98" s="1">
        <f t="shared" si="27"/>
        <v>-0.66635909043086949</v>
      </c>
      <c r="J98" s="1">
        <f t="shared" si="28"/>
        <v>0.1751819674778568</v>
      </c>
      <c r="K98" s="1">
        <f t="shared" si="29"/>
        <v>3.3621463552053067E-2</v>
      </c>
      <c r="L98" s="1">
        <f t="shared" si="30"/>
        <v>3.3621463552053067E-2</v>
      </c>
    </row>
    <row r="99" spans="1:12" x14ac:dyDescent="0.25">
      <c r="A99" s="1">
        <v>88</v>
      </c>
      <c r="B99" s="1">
        <f t="shared" si="20"/>
        <v>118</v>
      </c>
      <c r="C99" s="1">
        <f t="shared" si="21"/>
        <v>0.20649011564229708</v>
      </c>
      <c r="D99" s="1">
        <f t="shared" si="22"/>
        <v>0.14620525747965149</v>
      </c>
      <c r="E99" s="1">
        <f t="shared" si="23"/>
        <v>4.379344796743919E-2</v>
      </c>
      <c r="F99" s="1">
        <f t="shared" si="24"/>
        <v>2.4862291994565577E-2</v>
      </c>
      <c r="G99" s="1">
        <f t="shared" si="25"/>
        <v>4.379344796743919E-2</v>
      </c>
      <c r="H99" s="1">
        <f t="shared" si="26"/>
        <v>2.4862291994565577E-2</v>
      </c>
      <c r="I99" s="1">
        <f t="shared" si="27"/>
        <v>-0.67245292673557622</v>
      </c>
      <c r="J99" s="1">
        <f t="shared" si="28"/>
        <v>0.17315051703849116</v>
      </c>
      <c r="K99" s="1">
        <f t="shared" si="29"/>
        <v>3.2981072006879053E-2</v>
      </c>
      <c r="L99" s="1">
        <f t="shared" si="30"/>
        <v>3.2981072006879053E-2</v>
      </c>
    </row>
    <row r="100" spans="1:12" x14ac:dyDescent="0.25">
      <c r="A100" s="1">
        <v>89</v>
      </c>
      <c r="B100" s="1">
        <f t="shared" si="20"/>
        <v>119</v>
      </c>
      <c r="C100" s="1">
        <f t="shared" si="21"/>
        <v>0.20376229595349779</v>
      </c>
      <c r="D100" s="1">
        <f t="shared" si="22"/>
        <v>0.1447603770043687</v>
      </c>
      <c r="E100" s="1">
        <f t="shared" si="23"/>
        <v>4.2848781349612571E-2</v>
      </c>
      <c r="F100" s="1">
        <f t="shared" si="24"/>
        <v>2.4460659818738798E-2</v>
      </c>
      <c r="G100" s="1">
        <f t="shared" si="25"/>
        <v>4.2848781349612571E-2</v>
      </c>
      <c r="H100" s="1">
        <f t="shared" si="26"/>
        <v>2.4460659818738798E-2</v>
      </c>
      <c r="I100" s="1">
        <f t="shared" si="27"/>
        <v>-0.67846825893123752</v>
      </c>
      <c r="J100" s="1">
        <f t="shared" si="28"/>
        <v>0.17116251674042232</v>
      </c>
      <c r="K100" s="1">
        <f t="shared" si="29"/>
        <v>3.2359143337477275E-2</v>
      </c>
      <c r="L100" s="1">
        <f t="shared" si="30"/>
        <v>3.2359143337477275E-2</v>
      </c>
    </row>
    <row r="101" spans="1:12" x14ac:dyDescent="0.25">
      <c r="A101" s="1">
        <v>90</v>
      </c>
      <c r="B101" s="1">
        <f t="shared" si="20"/>
        <v>120</v>
      </c>
      <c r="C101" s="1">
        <f t="shared" si="21"/>
        <v>0.20110039099620944</v>
      </c>
      <c r="D101" s="1">
        <f t="shared" si="22"/>
        <v>0.14334168847342765</v>
      </c>
      <c r="E101" s="1">
        <f t="shared" si="23"/>
        <v>4.1934708614112269E-2</v>
      </c>
      <c r="F101" s="1">
        <f t="shared" si="24"/>
        <v>2.4068795771430809E-2</v>
      </c>
      <c r="G101" s="1">
        <f t="shared" si="25"/>
        <v>4.1934708614112269E-2</v>
      </c>
      <c r="H101" s="1">
        <f t="shared" si="26"/>
        <v>2.4068795771430809E-2</v>
      </c>
      <c r="I101" s="1">
        <f t="shared" si="27"/>
        <v>-0.68440699295975449</v>
      </c>
      <c r="J101" s="1">
        <f t="shared" si="28"/>
        <v>0.16921661444272285</v>
      </c>
      <c r="K101" s="1">
        <f t="shared" si="29"/>
        <v>3.1754965863655865E-2</v>
      </c>
      <c r="L101" s="1">
        <f t="shared" si="30"/>
        <v>3.1754965863655865E-2</v>
      </c>
    </row>
    <row r="102" spans="1:12" x14ac:dyDescent="0.25">
      <c r="A102" s="1">
        <v>91</v>
      </c>
      <c r="B102" s="1">
        <f t="shared" si="20"/>
        <v>121</v>
      </c>
      <c r="C102" s="1">
        <f t="shared" si="21"/>
        <v>0.19850210187382375</v>
      </c>
      <c r="D102" s="1">
        <f t="shared" si="22"/>
        <v>0.14194850471283374</v>
      </c>
      <c r="E102" s="1">
        <f t="shared" si="23"/>
        <v>4.1049915319866008E-2</v>
      </c>
      <c r="F102" s="1">
        <f t="shared" si="24"/>
        <v>2.3686383821079491E-2</v>
      </c>
      <c r="G102" s="1">
        <f t="shared" si="25"/>
        <v>4.1049915319866008E-2</v>
      </c>
      <c r="H102" s="1">
        <f t="shared" si="26"/>
        <v>2.3686383821079491E-2</v>
      </c>
      <c r="I102" s="1">
        <f t="shared" si="27"/>
        <v>-0.69027096706497604</v>
      </c>
      <c r="J102" s="1">
        <f t="shared" si="28"/>
        <v>0.16731151314585979</v>
      </c>
      <c r="K102" s="1">
        <f t="shared" si="29"/>
        <v>3.1167862198701757E-2</v>
      </c>
      <c r="L102" s="1">
        <f t="shared" si="30"/>
        <v>3.1167862198701757E-2</v>
      </c>
    </row>
    <row r="103" spans="1:12" x14ac:dyDescent="0.25">
      <c r="A103" s="1">
        <v>92</v>
      </c>
      <c r="B103" s="1">
        <f t="shared" si="20"/>
        <v>122</v>
      </c>
      <c r="C103" s="1">
        <f t="shared" si="21"/>
        <v>0.19596523396092783</v>
      </c>
      <c r="D103" s="1">
        <f t="shared" si="22"/>
        <v>0.14058016205812268</v>
      </c>
      <c r="E103" s="1">
        <f t="shared" si="23"/>
        <v>4.0193157103221577E-2</v>
      </c>
      <c r="F103" s="1">
        <f t="shared" si="24"/>
        <v>2.3313120657764905E-2</v>
      </c>
      <c r="G103" s="1">
        <f t="shared" si="25"/>
        <v>4.0193157103221577E-2</v>
      </c>
      <c r="H103" s="1">
        <f t="shared" si="26"/>
        <v>2.3313120657764905E-2</v>
      </c>
      <c r="I103" s="1">
        <f t="shared" si="27"/>
        <v>-0.69606195493599421</v>
      </c>
      <c r="J103" s="1">
        <f t="shared" si="28"/>
        <v>0.16544596821450991</v>
      </c>
      <c r="K103" s="1">
        <f t="shared" si="29"/>
        <v>3.0597187269206842E-2</v>
      </c>
      <c r="L103" s="1">
        <f t="shared" si="30"/>
        <v>3.0597187269206842E-2</v>
      </c>
    </row>
    <row r="104" spans="1:12" x14ac:dyDescent="0.25">
      <c r="A104" s="1">
        <v>93</v>
      </c>
      <c r="B104" s="1">
        <f t="shared" si="20"/>
        <v>123</v>
      </c>
      <c r="C104" s="1">
        <f t="shared" si="21"/>
        <v>0.19348769110456521</v>
      </c>
      <c r="D104" s="1">
        <f t="shared" si="22"/>
        <v>0.13923601936559374</v>
      </c>
      <c r="E104" s="1">
        <f t="shared" si="23"/>
        <v>3.9363255232155878E-2</v>
      </c>
      <c r="F104" s="1">
        <f t="shared" si="24"/>
        <v>2.2948715082223448E-2</v>
      </c>
      <c r="G104" s="1">
        <f t="shared" si="25"/>
        <v>3.9363255232155878E-2</v>
      </c>
      <c r="H104" s="1">
        <f t="shared" si="26"/>
        <v>2.2948715082223448E-2</v>
      </c>
      <c r="I104" s="1">
        <f t="shared" si="27"/>
        <v>-0.70178166867132796</v>
      </c>
      <c r="J104" s="1">
        <f t="shared" si="28"/>
        <v>0.16361878476663769</v>
      </c>
      <c r="K104" s="1">
        <f t="shared" si="29"/>
        <v>3.0042326467971989E-2</v>
      </c>
      <c r="L104" s="1">
        <f t="shared" si="30"/>
        <v>3.0042326467971989E-2</v>
      </c>
    </row>
    <row r="105" spans="1:12" x14ac:dyDescent="0.25">
      <c r="A105" s="1">
        <v>94</v>
      </c>
      <c r="B105" s="1">
        <f t="shared" si="20"/>
        <v>124</v>
      </c>
      <c r="C105" s="1">
        <f t="shared" si="21"/>
        <v>0.19106747020617729</v>
      </c>
      <c r="D105" s="1">
        <f t="shared" si="22"/>
        <v>0.13791545707276207</v>
      </c>
      <c r="E105" s="1">
        <f t="shared" si="23"/>
        <v>3.8559092486600277E-2</v>
      </c>
      <c r="F105" s="1">
        <f t="shared" si="24"/>
        <v>2.2592887428878623E-2</v>
      </c>
      <c r="G105" s="1">
        <f t="shared" si="25"/>
        <v>3.8559092486600277E-2</v>
      </c>
      <c r="H105" s="1">
        <f t="shared" si="26"/>
        <v>2.2592887428878623E-2</v>
      </c>
      <c r="I105" s="1">
        <f t="shared" si="27"/>
        <v>-0.70743176157604226</v>
      </c>
      <c r="J105" s="1">
        <f t="shared" si="28"/>
        <v>0.16182881521728934</v>
      </c>
      <c r="K105" s="1">
        <f t="shared" si="29"/>
        <v>2.9502693929794446E-2</v>
      </c>
      <c r="L105" s="1">
        <f t="shared" si="30"/>
        <v>2.9502693929794446E-2</v>
      </c>
    </row>
    <row r="106" spans="1:12" x14ac:dyDescent="0.25">
      <c r="A106" s="1">
        <v>95</v>
      </c>
      <c r="B106" s="1">
        <f t="shared" si="20"/>
        <v>125</v>
      </c>
      <c r="C106" s="1">
        <f t="shared" si="21"/>
        <v>0.18870265615549547</v>
      </c>
      <c r="D106" s="1">
        <f t="shared" si="22"/>
        <v>0.13661787630520578</v>
      </c>
      <c r="E106" s="1">
        <f t="shared" si="23"/>
        <v>3.7779609337796928E-2</v>
      </c>
      <c r="F106" s="1">
        <f t="shared" si="24"/>
        <v>2.2245369020739141E-2</v>
      </c>
      <c r="G106" s="1">
        <f t="shared" si="25"/>
        <v>3.7779609337796928E-2</v>
      </c>
      <c r="H106" s="1">
        <f t="shared" si="26"/>
        <v>2.2245369020739141E-2</v>
      </c>
      <c r="I106" s="1">
        <f t="shared" si="27"/>
        <v>-0.71301383080290093</v>
      </c>
      <c r="J106" s="1">
        <f t="shared" si="28"/>
        <v>0.16007495696652296</v>
      </c>
      <c r="K106" s="1">
        <f t="shared" si="29"/>
        <v>2.8977730920827321E-2</v>
      </c>
      <c r="L106" s="1">
        <f t="shared" si="30"/>
        <v>2.8977730920827321E-2</v>
      </c>
    </row>
    <row r="107" spans="1:12" x14ac:dyDescent="0.25">
      <c r="A107" s="1">
        <v>96</v>
      </c>
      <c r="B107" s="1">
        <f t="shared" si="20"/>
        <v>126</v>
      </c>
      <c r="C107" s="1">
        <f t="shared" si="21"/>
        <v>0.18639141709009774</v>
      </c>
      <c r="D107" s="1">
        <f t="shared" si="22"/>
        <v>0.13534269802716653</v>
      </c>
      <c r="E107" s="1">
        <f t="shared" si="23"/>
        <v>3.7023800402106094E-2</v>
      </c>
      <c r="F107" s="1">
        <f t="shared" si="24"/>
        <v>2.1905901654165158E-2</v>
      </c>
      <c r="G107" s="1">
        <f t="shared" si="25"/>
        <v>3.7023800402106094E-2</v>
      </c>
      <c r="H107" s="1">
        <f t="shared" si="26"/>
        <v>2.1905901654165158E-2</v>
      </c>
      <c r="I107" s="1">
        <f t="shared" si="27"/>
        <v>-0.7185294198478106</v>
      </c>
      <c r="J107" s="1">
        <f t="shared" si="28"/>
        <v>0.15835615022166966</v>
      </c>
      <c r="K107" s="1">
        <f t="shared" si="29"/>
        <v>2.8466904332988398E-2</v>
      </c>
      <c r="L107" s="1">
        <f t="shared" si="30"/>
        <v>2.8466904332988398E-2</v>
      </c>
    </row>
    <row r="108" spans="1:12" x14ac:dyDescent="0.25">
      <c r="A108" s="1">
        <v>97</v>
      </c>
      <c r="B108" s="1">
        <f t="shared" si="20"/>
        <v>127</v>
      </c>
      <c r="C108" s="1">
        <f t="shared" si="21"/>
        <v>0.1841319999565533</v>
      </c>
      <c r="D108" s="1">
        <f t="shared" si="22"/>
        <v>0.13408936223343393</v>
      </c>
      <c r="E108" s="1">
        <f t="shared" si="23"/>
        <v>3.6290711146935446E-2</v>
      </c>
      <c r="F108" s="1">
        <f t="shared" si="24"/>
        <v>2.1574237111645689E-2</v>
      </c>
      <c r="G108" s="1">
        <f t="shared" si="25"/>
        <v>3.6290711146935446E-2</v>
      </c>
      <c r="H108" s="1">
        <f t="shared" si="26"/>
        <v>2.1574237111645689E-2</v>
      </c>
      <c r="I108" s="1">
        <f t="shared" si="27"/>
        <v>-0.72398002090905034</v>
      </c>
      <c r="J108" s="1">
        <f t="shared" si="28"/>
        <v>0.15667137594489658</v>
      </c>
      <c r="K108" s="1">
        <f t="shared" si="29"/>
        <v>2.7969705275611583E-2</v>
      </c>
      <c r="L108" s="1">
        <f t="shared" si="30"/>
        <v>2.7969705275611583E-2</v>
      </c>
    </row>
    <row r="109" spans="1:12" x14ac:dyDescent="0.25">
      <c r="A109" s="1">
        <v>98</v>
      </c>
      <c r="B109" s="1">
        <f t="shared" si="20"/>
        <v>128</v>
      </c>
      <c r="C109" s="1">
        <f t="shared" si="21"/>
        <v>0.18192272635109225</v>
      </c>
      <c r="D109" s="1">
        <f t="shared" si="22"/>
        <v>0.13285732718019982</v>
      </c>
      <c r="E109" s="1">
        <f t="shared" si="23"/>
        <v>3.557943482848893E-2</v>
      </c>
      <c r="F109" s="1">
        <f t="shared" si="24"/>
        <v>2.1250136700857434E-2</v>
      </c>
      <c r="G109" s="1">
        <f t="shared" si="25"/>
        <v>3.557943482848893E-2</v>
      </c>
      <c r="H109" s="1">
        <f t="shared" si="26"/>
        <v>2.1250136700857434E-2</v>
      </c>
      <c r="I109" s="1">
        <f t="shared" si="27"/>
        <v>-0.72936707711904814</v>
      </c>
      <c r="J109" s="1">
        <f t="shared" si="28"/>
        <v>0.1550196539177448</v>
      </c>
      <c r="K109" s="1">
        <f t="shared" si="29"/>
        <v>2.748564775718396E-2</v>
      </c>
      <c r="L109" s="1">
        <f t="shared" si="30"/>
        <v>2.748564775718396E-2</v>
      </c>
    </row>
    <row r="110" spans="1:12" x14ac:dyDescent="0.25">
      <c r="A110" s="1">
        <v>99</v>
      </c>
      <c r="B110" s="1">
        <f t="shared" si="20"/>
        <v>129</v>
      </c>
      <c r="C110" s="1">
        <f t="shared" si="21"/>
        <v>0.17976198861955328</v>
      </c>
      <c r="D110" s="1">
        <f t="shared" si="22"/>
        <v>0.131646068652716</v>
      </c>
      <c r="E110" s="1">
        <f t="shared" si="23"/>
        <v>3.4889109642854695E-2</v>
      </c>
      <c r="F110" s="1">
        <f t="shared" si="24"/>
        <v>2.0933370818395858E-2</v>
      </c>
      <c r="G110" s="1">
        <f t="shared" si="25"/>
        <v>3.4889109642854695E-2</v>
      </c>
      <c r="H110" s="1">
        <f t="shared" si="26"/>
        <v>2.0933370818395858E-2</v>
      </c>
      <c r="I110" s="1">
        <f t="shared" si="27"/>
        <v>-0.73469198465683583</v>
      </c>
      <c r="J110" s="1">
        <f t="shared" si="28"/>
        <v>0.15340004091490803</v>
      </c>
      <c r="K110" s="1">
        <f t="shared" si="29"/>
        <v>2.7014267450605856E-2</v>
      </c>
      <c r="L110" s="1">
        <f t="shared" si="30"/>
        <v>2.7014267450605856E-2</v>
      </c>
    </row>
    <row r="111" spans="1:12" x14ac:dyDescent="0.25">
      <c r="A111" s="1">
        <v>100</v>
      </c>
      <c r="B111" s="1">
        <f t="shared" si="20"/>
        <v>130</v>
      </c>
      <c r="C111" s="1">
        <f t="shared" si="21"/>
        <v>0.17764824619801736</v>
      </c>
      <c r="D111" s="1">
        <f t="shared" si="22"/>
        <v>0.13045507926772504</v>
      </c>
      <c r="E111" s="1">
        <f t="shared" si="23"/>
        <v>3.4218916073592967E-2</v>
      </c>
      <c r="F111" s="1">
        <f t="shared" si="24"/>
        <v>2.0623718536678163E-2</v>
      </c>
      <c r="G111" s="1">
        <f t="shared" si="25"/>
        <v>3.4218916073592967E-2</v>
      </c>
      <c r="H111" s="1">
        <f t="shared" si="26"/>
        <v>2.0623718536678163E-2</v>
      </c>
      <c r="I111" s="1">
        <f t="shared" si="27"/>
        <v>-0.73995609474872859</v>
      </c>
      <c r="J111" s="1">
        <f t="shared" si="28"/>
        <v>0.15181162898011991</v>
      </c>
      <c r="K111" s="1">
        <f t="shared" si="29"/>
        <v>2.6555120535940609E-2</v>
      </c>
      <c r="L111" s="1">
        <f t="shared" si="30"/>
        <v>2.6555120535940609E-2</v>
      </c>
    </row>
    <row r="203" spans="2:9" ht="51" x14ac:dyDescent="0.25">
      <c r="B203" s="17" t="s">
        <v>22</v>
      </c>
      <c r="C203" s="18" t="s">
        <v>49</v>
      </c>
      <c r="I203" t="str">
        <f>VLOOKUP('Input and results'!F3,'Calc-Pond'!B203:C230,2,FALSE)</f>
        <v>Pome/stone fruit, late applns</v>
      </c>
    </row>
    <row r="204" spans="2:9" ht="51" x14ac:dyDescent="0.25">
      <c r="B204" s="17" t="s">
        <v>23</v>
      </c>
      <c r="C204" s="18" t="s">
        <v>49</v>
      </c>
    </row>
    <row r="205" spans="2:9" ht="38.25" x14ac:dyDescent="0.25">
      <c r="B205" s="17" t="s">
        <v>24</v>
      </c>
      <c r="C205" s="18" t="s">
        <v>51</v>
      </c>
    </row>
    <row r="206" spans="2:9" ht="51" x14ac:dyDescent="0.25">
      <c r="B206" s="17" t="s">
        <v>25</v>
      </c>
      <c r="C206" s="18" t="s">
        <v>49</v>
      </c>
    </row>
    <row r="207" spans="2:9" ht="51" x14ac:dyDescent="0.25">
      <c r="B207" s="17" t="s">
        <v>26</v>
      </c>
      <c r="C207" s="18" t="s">
        <v>49</v>
      </c>
    </row>
    <row r="208" spans="2:9" ht="51" x14ac:dyDescent="0.25">
      <c r="B208" s="17" t="s">
        <v>27</v>
      </c>
      <c r="C208" s="18" t="s">
        <v>49</v>
      </c>
    </row>
    <row r="209" spans="2:3" x14ac:dyDescent="0.25">
      <c r="B209" s="17" t="s">
        <v>15</v>
      </c>
      <c r="C209" s="18" t="s">
        <v>15</v>
      </c>
    </row>
    <row r="210" spans="2:3" ht="51" x14ac:dyDescent="0.25">
      <c r="B210" s="17" t="s">
        <v>28</v>
      </c>
      <c r="C210" s="18" t="s">
        <v>49</v>
      </c>
    </row>
    <row r="211" spans="2:3" ht="51" x14ac:dyDescent="0.25">
      <c r="B211" s="17" t="s">
        <v>29</v>
      </c>
      <c r="C211" s="18" t="s">
        <v>49</v>
      </c>
    </row>
    <row r="212" spans="2:3" ht="51" x14ac:dyDescent="0.25">
      <c r="B212" s="17" t="s">
        <v>30</v>
      </c>
      <c r="C212" s="18" t="s">
        <v>49</v>
      </c>
    </row>
    <row r="213" spans="2:3" ht="51" x14ac:dyDescent="0.25">
      <c r="B213" s="17" t="s">
        <v>31</v>
      </c>
      <c r="C213" s="18" t="s">
        <v>49</v>
      </c>
    </row>
    <row r="214" spans="2:3" ht="38.25" x14ac:dyDescent="0.25">
      <c r="B214" s="17" t="s">
        <v>32</v>
      </c>
      <c r="C214" s="18" t="s">
        <v>51</v>
      </c>
    </row>
    <row r="215" spans="2:3" ht="51" x14ac:dyDescent="0.25">
      <c r="B215" s="17" t="s">
        <v>33</v>
      </c>
      <c r="C215" s="18" t="s">
        <v>52</v>
      </c>
    </row>
    <row r="216" spans="2:3" ht="51" x14ac:dyDescent="0.25">
      <c r="B216" s="17" t="s">
        <v>34</v>
      </c>
      <c r="C216" s="18" t="s">
        <v>51</v>
      </c>
    </row>
    <row r="217" spans="2:3" ht="51" x14ac:dyDescent="0.25">
      <c r="B217" s="17" t="s">
        <v>35</v>
      </c>
      <c r="C217" s="18" t="s">
        <v>49</v>
      </c>
    </row>
    <row r="218" spans="2:3" ht="51" x14ac:dyDescent="0.25">
      <c r="B218" s="17" t="s">
        <v>36</v>
      </c>
      <c r="C218" s="18" t="s">
        <v>49</v>
      </c>
    </row>
    <row r="219" spans="2:3" ht="51" x14ac:dyDescent="0.25">
      <c r="B219" s="17" t="s">
        <v>37</v>
      </c>
      <c r="C219" s="18" t="s">
        <v>49</v>
      </c>
    </row>
    <row r="220" spans="2:3" ht="51" x14ac:dyDescent="0.25">
      <c r="B220" s="17" t="s">
        <v>38</v>
      </c>
      <c r="C220" s="18" t="s">
        <v>49</v>
      </c>
    </row>
    <row r="221" spans="2:3" ht="51" x14ac:dyDescent="0.25">
      <c r="B221" s="17" t="s">
        <v>39</v>
      </c>
      <c r="C221" s="18" t="s">
        <v>49</v>
      </c>
    </row>
    <row r="222" spans="2:3" ht="51" x14ac:dyDescent="0.25">
      <c r="B222" s="17" t="s">
        <v>40</v>
      </c>
      <c r="C222" s="18" t="s">
        <v>49</v>
      </c>
    </row>
    <row r="223" spans="2:3" ht="51" x14ac:dyDescent="0.25">
      <c r="B223" s="17" t="s">
        <v>41</v>
      </c>
      <c r="C223" s="18" t="s">
        <v>49</v>
      </c>
    </row>
    <row r="224" spans="2:3" ht="51" x14ac:dyDescent="0.25">
      <c r="B224" s="17" t="s">
        <v>42</v>
      </c>
      <c r="C224" s="18" t="s">
        <v>49</v>
      </c>
    </row>
    <row r="225" spans="2:3" ht="51" x14ac:dyDescent="0.25">
      <c r="B225" s="17" t="s">
        <v>43</v>
      </c>
      <c r="C225" s="18" t="s">
        <v>49</v>
      </c>
    </row>
    <row r="226" spans="2:3" ht="38.25" x14ac:dyDescent="0.25">
      <c r="B226" s="17" t="s">
        <v>44</v>
      </c>
      <c r="C226" s="18" t="s">
        <v>44</v>
      </c>
    </row>
    <row r="227" spans="2:3" ht="51" x14ac:dyDescent="0.25">
      <c r="B227" s="17" t="s">
        <v>45</v>
      </c>
      <c r="C227" s="18" t="s">
        <v>50</v>
      </c>
    </row>
    <row r="228" spans="2:3" ht="25.5" x14ac:dyDescent="0.25">
      <c r="B228" s="17" t="s">
        <v>46</v>
      </c>
      <c r="C228" s="18" t="s">
        <v>16</v>
      </c>
    </row>
    <row r="229" spans="2:3" ht="51" x14ac:dyDescent="0.25">
      <c r="B229" s="17" t="s">
        <v>47</v>
      </c>
      <c r="C229" s="18" t="s">
        <v>49</v>
      </c>
    </row>
    <row r="230" spans="2:3" ht="51" x14ac:dyDescent="0.25">
      <c r="B230" s="17" t="s">
        <v>48</v>
      </c>
      <c r="C230" s="18" t="s">
        <v>50</v>
      </c>
    </row>
    <row r="231" spans="2:3" x14ac:dyDescent="0.25">
      <c r="B231" s="16"/>
    </row>
  </sheetData>
  <mergeCells count="4">
    <mergeCell ref="S2:T3"/>
    <mergeCell ref="U2:V3"/>
    <mergeCell ref="W2:W4"/>
    <mergeCell ref="P5:P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workbookViewId="0">
      <selection activeCell="H30" sqref="H30"/>
    </sheetView>
  </sheetViews>
  <sheetFormatPr defaultRowHeight="15" x14ac:dyDescent="0.25"/>
  <cols>
    <col min="1" max="27" width="9.28515625" customWidth="1"/>
  </cols>
  <sheetData>
    <row r="1" spans="1:27" ht="15.75" thickBot="1" x14ac:dyDescent="0.3">
      <c r="A1" s="19" t="s">
        <v>1</v>
      </c>
      <c r="B1" s="19" t="s">
        <v>2</v>
      </c>
      <c r="C1" s="19" t="s">
        <v>3</v>
      </c>
      <c r="D1" s="19" t="s">
        <v>4</v>
      </c>
      <c r="E1" s="23"/>
      <c r="F1" s="23"/>
      <c r="G1" s="23"/>
      <c r="H1" s="23"/>
      <c r="K1" s="19" t="s">
        <v>5</v>
      </c>
    </row>
    <row r="2" spans="1:27" x14ac:dyDescent="0.25">
      <c r="A2" s="1">
        <f>IF($I$202=$O$5,W5,IF($I$202=$O$14,W14,IF($I$202=$O$22,W22,IF($I$202=$O$30,W30,IF($I$202=$O$38,W38,IF($I$202=$O$46,W46,IF($I$202=$O$54,W54)))))))</f>
        <v>40.119999999999997</v>
      </c>
      <c r="B2" s="1">
        <f>IF($I$202=$O$5,X5,IF($I$202=$O$14,X14,IF($I$202=$O$22,X22,IF($I$202=$O$30,X30,IF($I$202=$O$38,X38,IF($I$202=$O$46,X46,IF($I$202=$O$54,X54)))))))</f>
        <v>-1.1769000000000001</v>
      </c>
      <c r="C2" s="1">
        <f>IF($I$202=$O$5,Y5,IF($I$202=$O$14,Y14,IF($I$202=$O$22,Y22,IF($I$202=$O$30,Y30,IF($I$202=$O$38,Y38,IF($I$202=$O$46,Y46,IF($I$202=$O$54,Y54)))))))</f>
        <v>247.78</v>
      </c>
      <c r="D2" s="1">
        <f>IF($I$202=$O$5,Z5,IF($I$202=$O$14,Z14,IF($I$202=$O$22,Z22,IF($I$202=$O$30,Z30,IF($I$202=$O$38,Z38,IF($I$202=$O$46,Z46,IF($I$202=$O$54,Z54)))))))</f>
        <v>-1.9298999999999999</v>
      </c>
      <c r="E2" s="21"/>
      <c r="F2" s="21"/>
      <c r="G2" s="21"/>
      <c r="H2" s="21"/>
      <c r="K2" s="1">
        <f>IF($I$202=$O$5,AA5,IF($I$202=$O$14,AA14,IF($I$202=$O$22,AA22,IF($I$202=$O$30,AA30,IF($I$202=$O$38,AA38,IF($I$202=$O$46,AA46,IF($I$202=$O$54,AA54)))))))</f>
        <v>11.2</v>
      </c>
      <c r="O2" s="27"/>
      <c r="P2" s="5" t="s">
        <v>9</v>
      </c>
      <c r="Q2" s="5"/>
      <c r="R2" s="81"/>
      <c r="S2" s="82"/>
      <c r="T2" s="81"/>
      <c r="U2" s="82"/>
      <c r="V2" s="85" t="s">
        <v>13</v>
      </c>
    </row>
    <row r="3" spans="1:27" ht="17.25" customHeight="1" thickBot="1" x14ac:dyDescent="0.3">
      <c r="O3" s="28" t="s">
        <v>8</v>
      </c>
      <c r="P3" s="6" t="s">
        <v>10</v>
      </c>
      <c r="Q3" s="6" t="s">
        <v>12</v>
      </c>
      <c r="R3" s="83"/>
      <c r="S3" s="84"/>
      <c r="T3" s="83"/>
      <c r="U3" s="84"/>
      <c r="V3" s="86"/>
    </row>
    <row r="4" spans="1:27" ht="15.75" thickBot="1" x14ac:dyDescent="0.3">
      <c r="O4" s="4"/>
      <c r="P4" s="6" t="s">
        <v>11</v>
      </c>
      <c r="Q4" s="7"/>
      <c r="R4" s="6" t="s">
        <v>1</v>
      </c>
      <c r="S4" s="6" t="s">
        <v>2</v>
      </c>
      <c r="T4" s="6" t="s">
        <v>3</v>
      </c>
      <c r="U4" s="6" t="s">
        <v>4</v>
      </c>
      <c r="V4" s="87"/>
    </row>
    <row r="5" spans="1:27" ht="30" customHeight="1" x14ac:dyDescent="0.25">
      <c r="A5" s="19" t="s">
        <v>6</v>
      </c>
      <c r="B5" s="19" t="s">
        <v>7</v>
      </c>
      <c r="C5" s="20" t="s">
        <v>58</v>
      </c>
      <c r="D5" s="20" t="s">
        <v>59</v>
      </c>
      <c r="E5" s="20" t="s">
        <v>60</v>
      </c>
      <c r="F5" s="20" t="s">
        <v>61</v>
      </c>
      <c r="G5" s="22" t="s">
        <v>62</v>
      </c>
      <c r="H5" s="22" t="s">
        <v>63</v>
      </c>
      <c r="I5" s="20" t="s">
        <v>17</v>
      </c>
      <c r="J5" s="20" t="s">
        <v>18</v>
      </c>
      <c r="K5" s="20" t="s">
        <v>19</v>
      </c>
      <c r="O5" s="88" t="s">
        <v>49</v>
      </c>
      <c r="P5" s="8">
        <v>1</v>
      </c>
      <c r="Q5" s="8">
        <v>90</v>
      </c>
      <c r="R5" s="8">
        <v>2.7593000000000001</v>
      </c>
      <c r="S5" s="8">
        <v>-0.9778</v>
      </c>
      <c r="T5" s="8" t="s">
        <v>14</v>
      </c>
      <c r="U5" s="8" t="s">
        <v>14</v>
      </c>
      <c r="V5" s="8" t="s">
        <v>14</v>
      </c>
      <c r="W5">
        <f>VLOOKUP('Input and results'!$H$3,'Calc-Stream'!$P$5:$V$13,3,FALSE)</f>
        <v>2.0244</v>
      </c>
      <c r="X5">
        <f>VLOOKUP('Input and results'!$H$3,'Calc-Stream'!$P$5:$V$13,4,FALSE)</f>
        <v>-0.99560000000000004</v>
      </c>
      <c r="Y5" t="str">
        <f>VLOOKUP('Input and results'!$H$3,'Calc-Stream'!$P$5:$V$13,6,FALSE)</f>
        <v>--</v>
      </c>
      <c r="Z5" t="str">
        <f>VLOOKUP('Input and results'!$H$3,'Calc-Stream'!$P$5:$V$13,7,FALSE)</f>
        <v>--</v>
      </c>
      <c r="AA5" t="str">
        <f>VLOOKUP('Input and results'!$H$3,'Calc-Stream'!$P$5:$V$13,7,FALSE)</f>
        <v>--</v>
      </c>
    </row>
    <row r="6" spans="1:27" x14ac:dyDescent="0.25">
      <c r="A6" s="1">
        <v>0.75</v>
      </c>
      <c r="B6" s="1">
        <f t="shared" ref="B6:B14" si="0">A6+1</f>
        <v>1.75</v>
      </c>
      <c r="C6" s="1">
        <f>$A$2*$A6^($B$2)</f>
        <v>56.286121453519613</v>
      </c>
      <c r="D6" s="1">
        <f>$A$2*$B6^($B$2)</f>
        <v>20.76488091700805</v>
      </c>
      <c r="E6" s="1">
        <f>$C$2*$A6^($D$2)</f>
        <v>431.70344703070498</v>
      </c>
      <c r="F6" s="1">
        <f>$C$2*$B6^($D$2)</f>
        <v>84.144768213322862</v>
      </c>
      <c r="G6" s="1">
        <f>IF($K$2="--",C6,IF($A6&lt;$K$2,C6,E6))</f>
        <v>56.286121453519613</v>
      </c>
      <c r="H6" s="1">
        <f>IF($K$2="--",D6,IF($A6&lt;$K$2,D6,F6))</f>
        <v>20.76488091700805</v>
      </c>
      <c r="I6" s="1">
        <f>A$2/(($B6-$A6)*(B$2+1))*($B6^(B$2+1)-$A6^(B$2+1))</f>
        <v>33.216786237284467</v>
      </c>
      <c r="J6" s="1">
        <f>C$2/(($B6-$A6)*(D$2+1))*($B6^(D$2+1)-$A6^(D$2+1))</f>
        <v>189.83142370116551</v>
      </c>
      <c r="K6" s="1">
        <f>IF($A6&lt;$K$2,I6,J6)</f>
        <v>33.216786237284467</v>
      </c>
      <c r="O6" s="89"/>
      <c r="P6" s="10">
        <v>2</v>
      </c>
      <c r="Q6" s="10">
        <v>82</v>
      </c>
      <c r="R6" s="10">
        <v>2.4376000000000002</v>
      </c>
      <c r="S6" s="10">
        <v>-1.01</v>
      </c>
      <c r="T6" s="10" t="s">
        <v>14</v>
      </c>
      <c r="U6" s="10" t="s">
        <v>14</v>
      </c>
      <c r="V6" s="10" t="s">
        <v>14</v>
      </c>
    </row>
    <row r="7" spans="1:27" x14ac:dyDescent="0.25">
      <c r="A7" s="1">
        <v>1</v>
      </c>
      <c r="B7" s="1">
        <f t="shared" si="0"/>
        <v>2</v>
      </c>
      <c r="C7" s="1">
        <f t="shared" ref="C7:D14" si="1">$A$2*A7^($B$2)</f>
        <v>40.119999999999997</v>
      </c>
      <c r="D7" s="1">
        <f t="shared" si="1"/>
        <v>17.745111087495129</v>
      </c>
      <c r="E7" s="1">
        <f t="shared" ref="E7:E14" si="2">$C$2*$A7^($D$2)</f>
        <v>247.78</v>
      </c>
      <c r="F7" s="1">
        <f t="shared" ref="F7:F14" si="3">$C$2*$B7^($D$2)</f>
        <v>65.029207291985969</v>
      </c>
      <c r="G7" s="1">
        <f t="shared" ref="G7:H14" si="4">IF($K$2="--",C7,IF($A7&lt;$K$2,C7,E7))</f>
        <v>40.119999999999997</v>
      </c>
      <c r="H7" s="1">
        <f t="shared" si="4"/>
        <v>17.745111087495129</v>
      </c>
      <c r="I7" s="1">
        <f t="shared" ref="I7:I14" si="5">A$2/((B7-A7)*(B$2+1))*(B7^(B$2+1)-A7^(B$2+1))</f>
        <v>26.171723148726603</v>
      </c>
      <c r="J7" s="1">
        <f t="shared" ref="J7:J14" si="6">C$2/(($B7-$A7)*(D$2+1))*($B7^(D$2+1)-$A7^(D$2+1))</f>
        <v>126.59596237878058</v>
      </c>
      <c r="K7" s="1">
        <f t="shared" ref="K7:K14" si="7">IF($A7&lt;$K$2,I7,J7)</f>
        <v>26.171723148726603</v>
      </c>
      <c r="O7" s="89"/>
      <c r="P7" s="10">
        <v>3</v>
      </c>
      <c r="Q7" s="10">
        <v>77</v>
      </c>
      <c r="R7" s="10">
        <v>2.0244</v>
      </c>
      <c r="S7" s="10">
        <v>-0.99560000000000004</v>
      </c>
      <c r="T7" s="10" t="s">
        <v>14</v>
      </c>
      <c r="U7" s="10" t="s">
        <v>14</v>
      </c>
      <c r="V7" s="10" t="s">
        <v>14</v>
      </c>
    </row>
    <row r="8" spans="1:27" x14ac:dyDescent="0.25">
      <c r="A8" s="1">
        <v>1.5</v>
      </c>
      <c r="B8" s="1">
        <f t="shared" si="0"/>
        <v>2.5</v>
      </c>
      <c r="C8" s="1">
        <f t="shared" si="1"/>
        <v>24.895400744689645</v>
      </c>
      <c r="D8" s="1">
        <f t="shared" si="1"/>
        <v>13.646627216748739</v>
      </c>
      <c r="E8" s="1">
        <f t="shared" si="2"/>
        <v>113.29943072735735</v>
      </c>
      <c r="F8" s="1">
        <f t="shared" si="3"/>
        <v>42.274825719939173</v>
      </c>
      <c r="G8" s="1">
        <f t="shared" si="4"/>
        <v>24.895400744689645</v>
      </c>
      <c r="H8" s="1">
        <f t="shared" si="4"/>
        <v>13.646627216748739</v>
      </c>
      <c r="I8" s="1">
        <f t="shared" si="5"/>
        <v>18.239305116803919</v>
      </c>
      <c r="J8" s="1">
        <f t="shared" si="6"/>
        <v>69.106443479070961</v>
      </c>
      <c r="K8" s="1">
        <f t="shared" si="7"/>
        <v>18.239305116803919</v>
      </c>
      <c r="O8" s="26"/>
      <c r="P8" s="10">
        <v>4</v>
      </c>
      <c r="Q8" s="10">
        <v>74</v>
      </c>
      <c r="R8" s="10">
        <v>1.8619000000000001</v>
      </c>
      <c r="S8" s="10">
        <v>-0.98609999999999998</v>
      </c>
      <c r="T8" s="10" t="s">
        <v>14</v>
      </c>
      <c r="U8" s="10" t="s">
        <v>14</v>
      </c>
      <c r="V8" s="10" t="s">
        <v>14</v>
      </c>
    </row>
    <row r="9" spans="1:27" x14ac:dyDescent="0.25">
      <c r="A9" s="1">
        <v>1.8</v>
      </c>
      <c r="B9" s="1">
        <f t="shared" ref="B9" si="8">A9+1</f>
        <v>2.8</v>
      </c>
      <c r="C9" s="1">
        <f t="shared" ref="C9" si="9">$A$2*A9^($B$2)</f>
        <v>20.087723095159198</v>
      </c>
      <c r="D9" s="1">
        <f t="shared" ref="D9" si="10">$A$2*B9^($B$2)</f>
        <v>11.942648144421796</v>
      </c>
      <c r="E9" s="1">
        <f t="shared" si="2"/>
        <v>79.692204549417937</v>
      </c>
      <c r="F9" s="1">
        <f t="shared" si="3"/>
        <v>33.970032621310985</v>
      </c>
      <c r="G9" s="1">
        <f t="shared" ref="G9" si="11">IF($K$2="--",C9,IF($A9&lt;$K$2,C9,E9))</f>
        <v>20.087723095159198</v>
      </c>
      <c r="H9" s="1">
        <f t="shared" ref="H9" si="12">IF($K$2="--",D9,IF($A9&lt;$K$2,D9,F9))</f>
        <v>11.942648144421796</v>
      </c>
      <c r="I9" s="1">
        <f t="shared" ref="I9" si="13">A$2/((B9-A9)*(B$2+1))*(B9^(B$2+1)-A9^(B$2+1))</f>
        <v>15.367364425695493</v>
      </c>
      <c r="J9" s="1">
        <f t="shared" ref="J9" si="14">C$2/(($B9-$A9)*(D$2+1))*($B9^(D$2+1)-$A9^(D$2+1))</f>
        <v>51.973198031273874</v>
      </c>
      <c r="K9" s="1">
        <f t="shared" ref="K9" si="15">IF($A9&lt;$K$2,I9,J9)</f>
        <v>15.367364425695493</v>
      </c>
      <c r="O9" s="26"/>
      <c r="P9" s="10"/>
      <c r="Q9" s="10"/>
      <c r="R9" s="10"/>
      <c r="S9" s="10"/>
      <c r="T9" s="10"/>
      <c r="U9" s="10"/>
      <c r="V9" s="10"/>
    </row>
    <row r="10" spans="1:27" x14ac:dyDescent="0.25">
      <c r="A10" s="1">
        <v>2</v>
      </c>
      <c r="B10" s="1">
        <f t="shared" si="0"/>
        <v>3</v>
      </c>
      <c r="C10" s="1">
        <f t="shared" si="1"/>
        <v>17.745111087495129</v>
      </c>
      <c r="D10" s="1">
        <f t="shared" si="1"/>
        <v>11.011257521989695</v>
      </c>
      <c r="E10" s="1">
        <f t="shared" si="2"/>
        <v>65.029207291985969</v>
      </c>
      <c r="F10" s="1">
        <f t="shared" si="3"/>
        <v>29.735136681061128</v>
      </c>
      <c r="G10" s="1">
        <f t="shared" si="4"/>
        <v>17.745111087495129</v>
      </c>
      <c r="H10" s="1">
        <f t="shared" si="4"/>
        <v>11.011257521989695</v>
      </c>
      <c r="I10" s="1">
        <f t="shared" si="5"/>
        <v>13.886091628158091</v>
      </c>
      <c r="J10" s="1">
        <f t="shared" si="6"/>
        <v>43.932685816527133</v>
      </c>
      <c r="K10" s="1">
        <f t="shared" si="7"/>
        <v>13.886091628158091</v>
      </c>
      <c r="O10" s="26"/>
      <c r="P10" s="10">
        <v>5</v>
      </c>
      <c r="Q10" s="10">
        <v>72</v>
      </c>
      <c r="R10" s="10">
        <v>1.7942</v>
      </c>
      <c r="S10" s="10">
        <v>-0.99429999999999996</v>
      </c>
      <c r="T10" s="10" t="s">
        <v>14</v>
      </c>
      <c r="U10" s="10" t="s">
        <v>14</v>
      </c>
      <c r="V10" s="10" t="s">
        <v>14</v>
      </c>
    </row>
    <row r="11" spans="1:27" x14ac:dyDescent="0.25">
      <c r="A11" s="1">
        <v>2.5</v>
      </c>
      <c r="B11" s="1">
        <f t="shared" si="0"/>
        <v>3.5</v>
      </c>
      <c r="C11" s="1">
        <f t="shared" si="1"/>
        <v>13.646627216748739</v>
      </c>
      <c r="D11" s="1">
        <f t="shared" si="1"/>
        <v>9.1843249898034767</v>
      </c>
      <c r="E11" s="1">
        <f t="shared" si="2"/>
        <v>42.274825719939173</v>
      </c>
      <c r="F11" s="1">
        <f t="shared" si="3"/>
        <v>22.083572421826954</v>
      </c>
      <c r="G11" s="1">
        <f t="shared" si="4"/>
        <v>13.646627216748739</v>
      </c>
      <c r="H11" s="1">
        <f t="shared" si="4"/>
        <v>9.1843249898034767</v>
      </c>
      <c r="I11" s="1">
        <f t="shared" si="5"/>
        <v>11.144322089088062</v>
      </c>
      <c r="J11" s="1">
        <f t="shared" si="6"/>
        <v>30.535069172441762</v>
      </c>
      <c r="K11" s="1">
        <f t="shared" si="7"/>
        <v>11.144322089088062</v>
      </c>
      <c r="O11" s="26"/>
      <c r="P11" s="10">
        <v>6</v>
      </c>
      <c r="Q11" s="10">
        <v>70</v>
      </c>
      <c r="R11" s="10">
        <v>1.6314</v>
      </c>
      <c r="S11" s="10">
        <v>-0.98609999999999998</v>
      </c>
      <c r="T11" s="10" t="s">
        <v>14</v>
      </c>
      <c r="U11" s="10" t="s">
        <v>14</v>
      </c>
      <c r="V11" s="10" t="s">
        <v>14</v>
      </c>
    </row>
    <row r="12" spans="1:27" x14ac:dyDescent="0.25">
      <c r="A12" s="1">
        <v>3</v>
      </c>
      <c r="B12" s="1">
        <f t="shared" si="0"/>
        <v>4</v>
      </c>
      <c r="C12" s="1">
        <f t="shared" si="1"/>
        <v>11.011257521989695</v>
      </c>
      <c r="D12" s="1">
        <f t="shared" si="1"/>
        <v>7.8486781532288781</v>
      </c>
      <c r="E12" s="1">
        <f t="shared" si="2"/>
        <v>29.735136681061128</v>
      </c>
      <c r="F12" s="1">
        <f t="shared" si="3"/>
        <v>17.066743889838087</v>
      </c>
      <c r="G12" s="1">
        <f t="shared" si="4"/>
        <v>11.011257521989695</v>
      </c>
      <c r="H12" s="1">
        <f t="shared" si="4"/>
        <v>7.8486781532288781</v>
      </c>
      <c r="I12" s="1">
        <f t="shared" si="5"/>
        <v>9.2654604468828907</v>
      </c>
      <c r="J12" s="1">
        <f t="shared" si="6"/>
        <v>22.51686685001723</v>
      </c>
      <c r="K12" s="1">
        <f t="shared" si="7"/>
        <v>9.2654604468828907</v>
      </c>
      <c r="O12" s="26"/>
      <c r="P12" s="10">
        <v>7</v>
      </c>
      <c r="Q12" s="10">
        <v>69</v>
      </c>
      <c r="R12" s="10">
        <v>1.5784</v>
      </c>
      <c r="S12" s="10">
        <v>-0.98109999999999997</v>
      </c>
      <c r="T12" s="10" t="s">
        <v>14</v>
      </c>
      <c r="U12" s="10" t="s">
        <v>14</v>
      </c>
      <c r="V12" s="10" t="s">
        <v>14</v>
      </c>
    </row>
    <row r="13" spans="1:27" ht="15.75" thickBot="1" x14ac:dyDescent="0.3">
      <c r="A13" s="37">
        <v>3.5</v>
      </c>
      <c r="B13" s="37">
        <f t="shared" si="0"/>
        <v>4.5</v>
      </c>
      <c r="C13" s="37">
        <f t="shared" si="1"/>
        <v>9.1843249898034767</v>
      </c>
      <c r="D13" s="37">
        <f t="shared" si="1"/>
        <v>6.8327434873607116</v>
      </c>
      <c r="E13" s="37">
        <f t="shared" si="2"/>
        <v>22.083572421826954</v>
      </c>
      <c r="F13" s="37">
        <f t="shared" si="3"/>
        <v>13.596634347261229</v>
      </c>
      <c r="G13" s="37">
        <f t="shared" si="4"/>
        <v>9.1843249898034767</v>
      </c>
      <c r="H13" s="37">
        <f t="shared" si="4"/>
        <v>6.8327434873607116</v>
      </c>
      <c r="I13" s="37">
        <f t="shared" si="5"/>
        <v>7.9015928275238387</v>
      </c>
      <c r="J13" s="37">
        <f t="shared" si="6"/>
        <v>17.321915166919915</v>
      </c>
      <c r="K13" s="37">
        <f t="shared" si="7"/>
        <v>7.9015928275238387</v>
      </c>
      <c r="O13" s="26"/>
      <c r="P13" s="24" t="s">
        <v>64</v>
      </c>
      <c r="Q13" s="10">
        <v>67</v>
      </c>
      <c r="R13" s="10">
        <v>1.5119</v>
      </c>
      <c r="S13" s="10">
        <v>-0.98319999999999996</v>
      </c>
      <c r="T13" s="10" t="s">
        <v>14</v>
      </c>
      <c r="U13" s="10" t="s">
        <v>14</v>
      </c>
      <c r="V13" s="10" t="s">
        <v>14</v>
      </c>
    </row>
    <row r="14" spans="1:27" x14ac:dyDescent="0.25">
      <c r="A14" s="37">
        <v>3.8</v>
      </c>
      <c r="B14" s="37">
        <f t="shared" si="0"/>
        <v>4.8</v>
      </c>
      <c r="C14" s="37">
        <f t="shared" si="1"/>
        <v>8.3370731010370474</v>
      </c>
      <c r="D14" s="37">
        <f t="shared" si="1"/>
        <v>6.332979935609897</v>
      </c>
      <c r="E14" s="37">
        <f t="shared" si="2"/>
        <v>18.842645846514525</v>
      </c>
      <c r="F14" s="37">
        <f t="shared" si="3"/>
        <v>12.004353740615029</v>
      </c>
      <c r="G14" s="37">
        <f t="shared" si="4"/>
        <v>8.3370731010370474</v>
      </c>
      <c r="H14" s="37">
        <f t="shared" si="4"/>
        <v>6.332979935609897</v>
      </c>
      <c r="I14" s="37">
        <f t="shared" si="5"/>
        <v>7.2502775184469996</v>
      </c>
      <c r="J14" s="37">
        <f t="shared" si="6"/>
        <v>15.035118036136218</v>
      </c>
      <c r="K14" s="37">
        <f t="shared" si="7"/>
        <v>7.2502775184469996</v>
      </c>
      <c r="O14" s="25" t="s">
        <v>15</v>
      </c>
      <c r="P14" s="8">
        <v>1</v>
      </c>
      <c r="Q14" s="8">
        <v>90</v>
      </c>
      <c r="R14" s="8">
        <v>58.247</v>
      </c>
      <c r="S14" s="8">
        <v>-1.0042</v>
      </c>
      <c r="T14" s="8">
        <v>8654.9</v>
      </c>
      <c r="U14" s="8">
        <v>-2.8353999999999999</v>
      </c>
      <c r="V14" s="8">
        <v>15.3</v>
      </c>
      <c r="W14">
        <f>VLOOKUP('Input and results'!$H$3,'Calc-Stream'!$P$14:$V$21,3,FALSE)</f>
        <v>60.396999999999998</v>
      </c>
      <c r="X14">
        <f>VLOOKUP('Input and results'!$H$3,'Calc-Stream'!$P$14:$V$21,4,FALSE)</f>
        <v>-1.2132000000000001</v>
      </c>
      <c r="Y14">
        <f>VLOOKUP('Input and results'!$H$3,'Calc-Stream'!$P$14:$V$21,5,FALSE)</f>
        <v>4060.9</v>
      </c>
      <c r="Z14">
        <f>VLOOKUP('Input and results'!$H$3,'Calc-Stream'!$P$14:$V$21,6,FALSE)</f>
        <v>-2.7625000000000002</v>
      </c>
      <c r="AA14">
        <f>VLOOKUP('Input and results'!$H$3,'Calc-Stream'!$P$14:$V$21,7,FALSE)</f>
        <v>15.1</v>
      </c>
    </row>
    <row r="15" spans="1:27" x14ac:dyDescent="0.25">
      <c r="A15" s="1">
        <v>4</v>
      </c>
      <c r="B15" s="1">
        <f t="shared" ref="B15:B40" si="16">A15+1</f>
        <v>5</v>
      </c>
      <c r="C15" s="1">
        <f t="shared" ref="C15:C46" si="17">$A$2*A15^($B$2)</f>
        <v>7.8486781532288781</v>
      </c>
      <c r="D15" s="1">
        <f t="shared" ref="D15:D46" si="18">$A$2*B15^($B$2)</f>
        <v>6.0359151528125849</v>
      </c>
      <c r="E15" s="1">
        <f t="shared" ref="E15:E46" si="19">$C$2*$A15^($D$2)</f>
        <v>17.066743889838087</v>
      </c>
      <c r="F15" s="1">
        <f t="shared" ref="F15:F46" si="20">$C$2*$B15^($D$2)</f>
        <v>11.094916478224659</v>
      </c>
      <c r="G15" s="1">
        <f t="shared" ref="G15:G46" si="21">IF($K$2="--",C15,IF($A15&lt;$K$2,C15,E15))</f>
        <v>7.8486781532288781</v>
      </c>
      <c r="H15" s="1">
        <f t="shared" ref="H15:H46" si="22">IF($K$2="--",D15,IF($A15&lt;$K$2,D15,F15))</f>
        <v>6.0359151528125849</v>
      </c>
      <c r="I15" s="1">
        <f t="shared" ref="I15:I46" si="23">A$2/((B15-A15)*(B$2+1))*(B15^(B$2+1)-A15^(B$2+1))</f>
        <v>6.8690607623096831</v>
      </c>
      <c r="J15" s="1">
        <f t="shared" ref="J15:J46" si="24">C$2/(($B15-$A15)*(D$2+1))*($B15^(D$2+1)-$A15^(D$2+1))</f>
        <v>13.756740690643154</v>
      </c>
      <c r="K15" s="1">
        <f t="shared" ref="K15:K46" si="25">IF($A15&lt;$K$2,I15,J15)</f>
        <v>6.8690607623096831</v>
      </c>
      <c r="O15" s="26"/>
      <c r="P15" s="10">
        <v>2</v>
      </c>
      <c r="Q15" s="10">
        <v>82</v>
      </c>
      <c r="R15" s="10">
        <v>66.242999999999995</v>
      </c>
      <c r="S15" s="10">
        <v>-1.2000999999999999</v>
      </c>
      <c r="T15" s="10">
        <v>5555.3</v>
      </c>
      <c r="U15" s="10">
        <v>-2.8231000000000002</v>
      </c>
      <c r="V15" s="10">
        <v>15.3</v>
      </c>
    </row>
    <row r="16" spans="1:27" x14ac:dyDescent="0.25">
      <c r="A16" s="1">
        <v>5</v>
      </c>
      <c r="B16" s="1">
        <f t="shared" si="16"/>
        <v>6</v>
      </c>
      <c r="C16" s="1">
        <f t="shared" si="17"/>
        <v>6.0359151528125849</v>
      </c>
      <c r="D16" s="1">
        <f t="shared" si="18"/>
        <v>4.8702888320220241</v>
      </c>
      <c r="E16" s="1">
        <f t="shared" si="19"/>
        <v>11.094916478224659</v>
      </c>
      <c r="F16" s="1">
        <f t="shared" si="20"/>
        <v>7.8039081729286455</v>
      </c>
      <c r="G16" s="1">
        <f t="shared" si="21"/>
        <v>6.0359151528125849</v>
      </c>
      <c r="H16" s="1">
        <f t="shared" si="22"/>
        <v>4.8702888320220241</v>
      </c>
      <c r="I16" s="1">
        <f t="shared" si="23"/>
        <v>5.4146001805019415</v>
      </c>
      <c r="J16" s="1">
        <f t="shared" si="24"/>
        <v>9.3032942827738552</v>
      </c>
      <c r="K16" s="1">
        <f t="shared" si="25"/>
        <v>5.4146001805019415</v>
      </c>
      <c r="O16" s="26"/>
      <c r="P16" s="10">
        <v>3</v>
      </c>
      <c r="Q16" s="10">
        <v>77</v>
      </c>
      <c r="R16" s="10">
        <v>60.396999999999998</v>
      </c>
      <c r="S16" s="10">
        <v>-1.2132000000000001</v>
      </c>
      <c r="T16" s="10">
        <v>4060.9</v>
      </c>
      <c r="U16" s="10">
        <v>-2.7625000000000002</v>
      </c>
      <c r="V16" s="10">
        <v>15.1</v>
      </c>
    </row>
    <row r="17" spans="1:27" x14ac:dyDescent="0.25">
      <c r="A17" s="1">
        <v>6</v>
      </c>
      <c r="B17" s="1">
        <f t="shared" si="16"/>
        <v>7</v>
      </c>
      <c r="C17" s="1">
        <f t="shared" si="17"/>
        <v>4.8702888320220241</v>
      </c>
      <c r="D17" s="1">
        <f t="shared" si="18"/>
        <v>4.0622349752672067</v>
      </c>
      <c r="E17" s="1">
        <f t="shared" si="19"/>
        <v>7.8039081729286455</v>
      </c>
      <c r="F17" s="1">
        <f t="shared" si="20"/>
        <v>5.7957753199070545</v>
      </c>
      <c r="G17" s="1">
        <f t="shared" si="21"/>
        <v>4.8702888320220241</v>
      </c>
      <c r="H17" s="1">
        <f t="shared" si="22"/>
        <v>4.0622349752672067</v>
      </c>
      <c r="I17" s="1">
        <f t="shared" si="23"/>
        <v>4.4436866323441953</v>
      </c>
      <c r="J17" s="1">
        <f t="shared" si="24"/>
        <v>6.7244024069496566</v>
      </c>
      <c r="K17" s="1">
        <f t="shared" si="25"/>
        <v>4.4436866323441953</v>
      </c>
      <c r="O17" s="26"/>
      <c r="P17" s="10">
        <v>4</v>
      </c>
      <c r="Q17" s="10">
        <v>74</v>
      </c>
      <c r="R17" s="10">
        <v>58.558999999999997</v>
      </c>
      <c r="S17" s="10">
        <v>-1.2171000000000001</v>
      </c>
      <c r="T17" s="10">
        <v>3670.4</v>
      </c>
      <c r="U17" s="10">
        <v>-2.7618999999999998</v>
      </c>
      <c r="V17" s="10">
        <v>14.6</v>
      </c>
    </row>
    <row r="18" spans="1:27" x14ac:dyDescent="0.25">
      <c r="A18" s="1">
        <v>7</v>
      </c>
      <c r="B18" s="1">
        <f t="shared" si="16"/>
        <v>8</v>
      </c>
      <c r="C18" s="1">
        <f t="shared" si="17"/>
        <v>4.0622349752672067</v>
      </c>
      <c r="D18" s="1">
        <f t="shared" si="18"/>
        <v>3.4714772113420387</v>
      </c>
      <c r="E18" s="1">
        <f t="shared" si="19"/>
        <v>5.7957753199070545</v>
      </c>
      <c r="F18" s="1">
        <f t="shared" si="20"/>
        <v>4.4791219073836324</v>
      </c>
      <c r="G18" s="1">
        <f t="shared" si="21"/>
        <v>4.0622349752672067</v>
      </c>
      <c r="H18" s="1">
        <f t="shared" si="22"/>
        <v>3.4714772113420387</v>
      </c>
      <c r="I18" s="1">
        <f t="shared" si="23"/>
        <v>3.7525558854388827</v>
      </c>
      <c r="J18" s="1">
        <f t="shared" si="24"/>
        <v>5.0945821919349799</v>
      </c>
      <c r="K18" s="1">
        <f t="shared" si="25"/>
        <v>3.7525558854388827</v>
      </c>
      <c r="O18" s="26"/>
      <c r="P18" s="10">
        <v>5</v>
      </c>
      <c r="Q18" s="10">
        <v>72</v>
      </c>
      <c r="R18" s="10">
        <v>59.548000000000002</v>
      </c>
      <c r="S18" s="10">
        <v>-1.2481</v>
      </c>
      <c r="T18" s="10">
        <v>2860.6</v>
      </c>
      <c r="U18" s="10">
        <v>-2.7035999999999998</v>
      </c>
      <c r="V18" s="10">
        <v>14.3</v>
      </c>
    </row>
    <row r="19" spans="1:27" x14ac:dyDescent="0.25">
      <c r="A19" s="1">
        <v>8</v>
      </c>
      <c r="B19" s="1">
        <f t="shared" si="16"/>
        <v>9</v>
      </c>
      <c r="C19" s="1">
        <f t="shared" si="17"/>
        <v>3.4714772113420387</v>
      </c>
      <c r="D19" s="1">
        <f t="shared" si="18"/>
        <v>3.02212842012898</v>
      </c>
      <c r="E19" s="1">
        <f t="shared" si="19"/>
        <v>4.4791219073836324</v>
      </c>
      <c r="F19" s="1">
        <f t="shared" si="20"/>
        <v>3.5684008129848523</v>
      </c>
      <c r="G19" s="1">
        <f t="shared" si="21"/>
        <v>3.4714772113420387</v>
      </c>
      <c r="H19" s="1">
        <f t="shared" si="22"/>
        <v>3.02212842012898</v>
      </c>
      <c r="I19" s="1">
        <f t="shared" si="23"/>
        <v>3.2372069506810495</v>
      </c>
      <c r="J19" s="1">
        <f t="shared" si="24"/>
        <v>3.9975996797562892</v>
      </c>
      <c r="K19" s="1">
        <f t="shared" si="25"/>
        <v>3.2372069506810495</v>
      </c>
      <c r="O19" s="26"/>
      <c r="P19" s="10">
        <v>6</v>
      </c>
      <c r="Q19" s="10">
        <v>70</v>
      </c>
      <c r="R19" s="10">
        <v>60.136000000000003</v>
      </c>
      <c r="S19" s="10">
        <v>-1.2699</v>
      </c>
      <c r="T19" s="10">
        <v>2954</v>
      </c>
      <c r="U19" s="10">
        <v>-2.7269000000000001</v>
      </c>
      <c r="V19" s="10">
        <v>14.5</v>
      </c>
    </row>
    <row r="20" spans="1:27" x14ac:dyDescent="0.25">
      <c r="A20" s="1">
        <v>9</v>
      </c>
      <c r="B20" s="1">
        <f t="shared" si="16"/>
        <v>10</v>
      </c>
      <c r="C20" s="1">
        <f t="shared" si="17"/>
        <v>3.02212842012898</v>
      </c>
      <c r="D20" s="1">
        <f t="shared" si="18"/>
        <v>2.6696905508812172</v>
      </c>
      <c r="E20" s="1">
        <f t="shared" si="19"/>
        <v>3.5684008129848523</v>
      </c>
      <c r="F20" s="1">
        <f t="shared" si="20"/>
        <v>2.9118315584378958</v>
      </c>
      <c r="G20" s="1">
        <f t="shared" si="21"/>
        <v>3.02212842012898</v>
      </c>
      <c r="H20" s="1">
        <f t="shared" si="22"/>
        <v>2.6696905508812172</v>
      </c>
      <c r="I20" s="1">
        <f t="shared" si="23"/>
        <v>2.8391762145203705</v>
      </c>
      <c r="J20" s="1">
        <f t="shared" si="24"/>
        <v>3.2232409210503392</v>
      </c>
      <c r="K20" s="1">
        <f t="shared" si="25"/>
        <v>2.8391762145203705</v>
      </c>
      <c r="O20" s="26"/>
      <c r="P20" s="10">
        <v>7</v>
      </c>
      <c r="Q20" s="10">
        <v>69</v>
      </c>
      <c r="R20" s="10">
        <v>59.774000000000001</v>
      </c>
      <c r="S20" s="10">
        <v>-1.2813000000000001</v>
      </c>
      <c r="T20" s="10">
        <v>3191.6</v>
      </c>
      <c r="U20" s="10">
        <v>-2.7665000000000002</v>
      </c>
      <c r="V20" s="10">
        <v>14.6</v>
      </c>
    </row>
    <row r="21" spans="1:27" ht="15.75" thickBot="1" x14ac:dyDescent="0.3">
      <c r="A21" s="1">
        <v>10</v>
      </c>
      <c r="B21" s="1">
        <f t="shared" si="16"/>
        <v>11</v>
      </c>
      <c r="C21" s="1">
        <f t="shared" si="17"/>
        <v>2.6696905508812172</v>
      </c>
      <c r="D21" s="1">
        <f t="shared" si="18"/>
        <v>2.3864144671617482</v>
      </c>
      <c r="E21" s="1">
        <f t="shared" si="19"/>
        <v>2.9118315584378958</v>
      </c>
      <c r="F21" s="1">
        <f t="shared" si="20"/>
        <v>2.4226044215238849</v>
      </c>
      <c r="G21" s="1">
        <f t="shared" si="21"/>
        <v>2.6696905508812172</v>
      </c>
      <c r="H21" s="1">
        <f t="shared" si="22"/>
        <v>2.3864144671617482</v>
      </c>
      <c r="I21" s="1">
        <f t="shared" si="23"/>
        <v>2.5231564162404863</v>
      </c>
      <c r="J21" s="1">
        <f t="shared" si="24"/>
        <v>2.6558414319993897</v>
      </c>
      <c r="K21" s="1">
        <f t="shared" si="25"/>
        <v>2.5231564162404863</v>
      </c>
      <c r="O21" s="26"/>
      <c r="P21" s="24" t="s">
        <v>64</v>
      </c>
      <c r="Q21" s="10">
        <v>67</v>
      </c>
      <c r="R21" s="10">
        <v>53.2</v>
      </c>
      <c r="S21" s="10">
        <v>-1.2468999999999999</v>
      </c>
      <c r="T21" s="10">
        <v>3010.1</v>
      </c>
      <c r="U21" s="10">
        <v>-2.7549000000000001</v>
      </c>
      <c r="V21" s="10">
        <v>14.6</v>
      </c>
    </row>
    <row r="22" spans="1:27" ht="16.5" customHeight="1" x14ac:dyDescent="0.25">
      <c r="A22" s="1">
        <v>11</v>
      </c>
      <c r="B22" s="1">
        <f t="shared" si="16"/>
        <v>12</v>
      </c>
      <c r="C22" s="1">
        <f t="shared" si="17"/>
        <v>2.3864144671617482</v>
      </c>
      <c r="D22" s="1">
        <f t="shared" si="18"/>
        <v>2.1541330097810985</v>
      </c>
      <c r="E22" s="1">
        <f t="shared" si="19"/>
        <v>2.4226044215238849</v>
      </c>
      <c r="F22" s="1">
        <f t="shared" si="20"/>
        <v>2.0481151112478826</v>
      </c>
      <c r="G22" s="1">
        <f t="shared" si="21"/>
        <v>2.3864144671617482</v>
      </c>
      <c r="H22" s="1">
        <f t="shared" si="22"/>
        <v>2.1541330097810985</v>
      </c>
      <c r="I22" s="1">
        <f t="shared" si="23"/>
        <v>2.2666083742568839</v>
      </c>
      <c r="J22" s="1">
        <f t="shared" si="24"/>
        <v>2.227408648013919</v>
      </c>
      <c r="K22" s="1">
        <f t="shared" si="25"/>
        <v>2.2666083742568839</v>
      </c>
      <c r="O22" s="25" t="s">
        <v>50</v>
      </c>
      <c r="P22" s="8">
        <v>1</v>
      </c>
      <c r="Q22" s="8">
        <v>90</v>
      </c>
      <c r="R22" s="8">
        <v>44.768999999999998</v>
      </c>
      <c r="S22" s="8">
        <v>-1.5643</v>
      </c>
      <c r="T22" s="8" t="s">
        <v>14</v>
      </c>
      <c r="U22" s="8" t="s">
        <v>14</v>
      </c>
      <c r="V22" s="8" t="s">
        <v>14</v>
      </c>
      <c r="W22">
        <f>VLOOKUP('Input and results'!$H$3,'Calc-Stream'!$P$22:$V$29,3,FALSE)</f>
        <v>39.314</v>
      </c>
      <c r="X22">
        <f>VLOOKUP('Input and results'!$H$3,'Calc-Stream'!$P$22:$V$29,4,FALSE)</f>
        <v>-1.5842000000000001</v>
      </c>
      <c r="Y22" t="str">
        <f>VLOOKUP('Input and results'!$H$3,'Calc-Stream'!$P$22:$V$29,5,FALSE)</f>
        <v>--</v>
      </c>
      <c r="Z22" t="str">
        <f>VLOOKUP('Input and results'!$H$3,'Calc-Stream'!$P$22:$V$29,6,FALSE)</f>
        <v>--</v>
      </c>
      <c r="AA22" t="str">
        <f>VLOOKUP('Input and results'!$H$3,'Calc-Stream'!$P$22:$V$29,7,FALSE)</f>
        <v>--</v>
      </c>
    </row>
    <row r="23" spans="1:27" ht="14.25" customHeight="1" x14ac:dyDescent="0.25">
      <c r="A23" s="1">
        <v>12</v>
      </c>
      <c r="B23" s="1">
        <f t="shared" si="16"/>
        <v>13</v>
      </c>
      <c r="C23" s="1">
        <f t="shared" si="17"/>
        <v>2.1541330097810985</v>
      </c>
      <c r="D23" s="1">
        <f t="shared" si="18"/>
        <v>1.9604735756709788</v>
      </c>
      <c r="E23" s="1">
        <f t="shared" si="19"/>
        <v>2.0481151112478826</v>
      </c>
      <c r="F23" s="1">
        <f t="shared" si="20"/>
        <v>1.7549589928064191</v>
      </c>
      <c r="G23" s="1">
        <f t="shared" si="21"/>
        <v>2.0481151112478826</v>
      </c>
      <c r="H23" s="1">
        <f t="shared" si="22"/>
        <v>1.7549589928064191</v>
      </c>
      <c r="I23" s="1">
        <f t="shared" si="23"/>
        <v>2.0544919935017836</v>
      </c>
      <c r="J23" s="1">
        <f t="shared" si="24"/>
        <v>1.8958107629757441</v>
      </c>
      <c r="K23" s="1">
        <f t="shared" si="25"/>
        <v>1.8958107629757441</v>
      </c>
      <c r="O23" s="26"/>
      <c r="P23" s="10">
        <v>2</v>
      </c>
      <c r="Q23" s="10">
        <v>82</v>
      </c>
      <c r="R23" s="10">
        <v>40.262</v>
      </c>
      <c r="S23" s="10">
        <v>-1.5770999999999999</v>
      </c>
      <c r="T23" s="10" t="s">
        <v>14</v>
      </c>
      <c r="U23" s="10" t="s">
        <v>14</v>
      </c>
      <c r="V23" s="10" t="s">
        <v>14</v>
      </c>
    </row>
    <row r="24" spans="1:27" x14ac:dyDescent="0.25">
      <c r="A24" s="1">
        <v>13</v>
      </c>
      <c r="B24" s="1">
        <f t="shared" si="16"/>
        <v>14</v>
      </c>
      <c r="C24" s="1">
        <f t="shared" si="17"/>
        <v>1.9604735756709788</v>
      </c>
      <c r="D24" s="1">
        <f t="shared" si="18"/>
        <v>1.7967300822438836</v>
      </c>
      <c r="E24" s="1">
        <f t="shared" si="19"/>
        <v>1.7549589928064191</v>
      </c>
      <c r="F24" s="1">
        <f t="shared" si="20"/>
        <v>1.5210859419485521</v>
      </c>
      <c r="G24" s="1">
        <f t="shared" si="21"/>
        <v>1.7549589928064191</v>
      </c>
      <c r="H24" s="1">
        <f t="shared" si="22"/>
        <v>1.5210859419485521</v>
      </c>
      <c r="I24" s="1">
        <f t="shared" si="23"/>
        <v>1.876400974043843</v>
      </c>
      <c r="J24" s="1">
        <f t="shared" si="24"/>
        <v>1.6337925789909897</v>
      </c>
      <c r="K24" s="1">
        <f t="shared" si="25"/>
        <v>1.6337925789909897</v>
      </c>
      <c r="O24" s="26"/>
      <c r="P24" s="10">
        <v>3</v>
      </c>
      <c r="Q24" s="10">
        <v>77</v>
      </c>
      <c r="R24" s="10">
        <v>39.314</v>
      </c>
      <c r="S24" s="10">
        <v>-1.5842000000000001</v>
      </c>
      <c r="T24" s="10" t="s">
        <v>14</v>
      </c>
      <c r="U24" s="10" t="s">
        <v>14</v>
      </c>
      <c r="V24" s="10" t="s">
        <v>14</v>
      </c>
    </row>
    <row r="25" spans="1:27" x14ac:dyDescent="0.25">
      <c r="A25" s="1">
        <v>14</v>
      </c>
      <c r="B25" s="1">
        <f t="shared" si="16"/>
        <v>15</v>
      </c>
      <c r="C25" s="1">
        <f t="shared" si="17"/>
        <v>1.7967300822438836</v>
      </c>
      <c r="D25" s="1">
        <f t="shared" si="18"/>
        <v>1.6566055864531202</v>
      </c>
      <c r="E25" s="1">
        <f t="shared" si="19"/>
        <v>1.5210859419485521</v>
      </c>
      <c r="F25" s="1">
        <f t="shared" si="20"/>
        <v>1.3314587857977542</v>
      </c>
      <c r="G25" s="1">
        <f t="shared" si="21"/>
        <v>1.5210859419485521</v>
      </c>
      <c r="H25" s="1">
        <f t="shared" si="22"/>
        <v>1.3314587857977542</v>
      </c>
      <c r="I25" s="1">
        <f t="shared" si="23"/>
        <v>1.7249143844972705</v>
      </c>
      <c r="J25" s="1">
        <f t="shared" si="24"/>
        <v>1.4230792561710104</v>
      </c>
      <c r="K25" s="1">
        <f t="shared" si="25"/>
        <v>1.4230792561710104</v>
      </c>
      <c r="O25" s="26"/>
      <c r="P25" s="10">
        <v>4</v>
      </c>
      <c r="Q25" s="10">
        <v>74</v>
      </c>
      <c r="R25" s="10">
        <v>37.401000000000003</v>
      </c>
      <c r="S25" s="10">
        <v>-1.5746</v>
      </c>
      <c r="T25" s="10" t="s">
        <v>14</v>
      </c>
      <c r="U25" s="10" t="s">
        <v>14</v>
      </c>
      <c r="V25" s="10" t="s">
        <v>14</v>
      </c>
    </row>
    <row r="26" spans="1:27" x14ac:dyDescent="0.25">
      <c r="A26" s="1">
        <v>15</v>
      </c>
      <c r="B26" s="1">
        <f t="shared" si="16"/>
        <v>16</v>
      </c>
      <c r="C26" s="1">
        <f t="shared" si="17"/>
        <v>1.6566055864531202</v>
      </c>
      <c r="D26" s="1">
        <f t="shared" si="18"/>
        <v>1.5354374066044936</v>
      </c>
      <c r="E26" s="1">
        <f t="shared" si="19"/>
        <v>1.3314587857977542</v>
      </c>
      <c r="F26" s="1">
        <f t="shared" si="20"/>
        <v>1.1755337275055524</v>
      </c>
      <c r="G26" s="1">
        <f t="shared" si="21"/>
        <v>1.3314587857977542</v>
      </c>
      <c r="H26" s="1">
        <f t="shared" si="22"/>
        <v>1.1755337275055524</v>
      </c>
      <c r="I26" s="1">
        <f t="shared" si="23"/>
        <v>1.594603115460183</v>
      </c>
      <c r="J26" s="1">
        <f t="shared" si="24"/>
        <v>1.25104005471284</v>
      </c>
      <c r="K26" s="1">
        <f t="shared" si="25"/>
        <v>1.25104005471284</v>
      </c>
      <c r="O26" s="26"/>
      <c r="P26" s="10">
        <v>5</v>
      </c>
      <c r="Q26" s="10">
        <v>72</v>
      </c>
      <c r="R26" s="10">
        <v>37.767000000000003</v>
      </c>
      <c r="S26" s="10">
        <v>-1.5829</v>
      </c>
      <c r="T26" s="10" t="s">
        <v>14</v>
      </c>
      <c r="U26" s="10" t="s">
        <v>14</v>
      </c>
      <c r="V26" s="10" t="s">
        <v>14</v>
      </c>
    </row>
    <row r="27" spans="1:27" x14ac:dyDescent="0.25">
      <c r="A27" s="1">
        <v>16</v>
      </c>
      <c r="B27" s="1">
        <f t="shared" si="16"/>
        <v>17</v>
      </c>
      <c r="C27" s="1">
        <f t="shared" si="17"/>
        <v>1.5354374066044936</v>
      </c>
      <c r="D27" s="1">
        <f t="shared" si="18"/>
        <v>1.4297022109198023</v>
      </c>
      <c r="E27" s="1">
        <f t="shared" si="19"/>
        <v>1.1755337275055524</v>
      </c>
      <c r="F27" s="1">
        <f t="shared" si="20"/>
        <v>1.0457379652157208</v>
      </c>
      <c r="G27" s="1">
        <f t="shared" si="21"/>
        <v>1.1755337275055524</v>
      </c>
      <c r="H27" s="1">
        <f t="shared" si="22"/>
        <v>1.0457379652157208</v>
      </c>
      <c r="I27" s="1">
        <f t="shared" si="23"/>
        <v>1.4814071228674632</v>
      </c>
      <c r="J27" s="1">
        <f t="shared" si="24"/>
        <v>1.1087151644494881</v>
      </c>
      <c r="K27" s="1">
        <f t="shared" si="25"/>
        <v>1.1087151644494881</v>
      </c>
      <c r="O27" s="26"/>
      <c r="P27" s="10">
        <v>6</v>
      </c>
      <c r="Q27" s="10">
        <v>70</v>
      </c>
      <c r="R27" s="10">
        <v>36.908000000000001</v>
      </c>
      <c r="S27" s="10">
        <v>-1.5905</v>
      </c>
      <c r="T27" s="10" t="s">
        <v>14</v>
      </c>
      <c r="U27" s="10" t="s">
        <v>14</v>
      </c>
      <c r="V27" s="10" t="s">
        <v>14</v>
      </c>
    </row>
    <row r="28" spans="1:27" x14ac:dyDescent="0.25">
      <c r="A28" s="1">
        <v>17</v>
      </c>
      <c r="B28" s="1">
        <f t="shared" si="16"/>
        <v>18</v>
      </c>
      <c r="C28" s="1">
        <f t="shared" si="17"/>
        <v>1.4297022109198023</v>
      </c>
      <c r="D28" s="1">
        <f t="shared" si="18"/>
        <v>1.3366900432668227</v>
      </c>
      <c r="E28" s="1">
        <f t="shared" si="19"/>
        <v>1.0457379652157208</v>
      </c>
      <c r="F28" s="1">
        <f t="shared" si="20"/>
        <v>0.93651737899944865</v>
      </c>
      <c r="G28" s="1">
        <f t="shared" si="21"/>
        <v>1.0457379652157208</v>
      </c>
      <c r="H28" s="1">
        <f t="shared" si="22"/>
        <v>0.93651737899944865</v>
      </c>
      <c r="I28" s="1">
        <f t="shared" si="23"/>
        <v>1.3822318079922702</v>
      </c>
      <c r="J28" s="1">
        <f t="shared" si="24"/>
        <v>0.98960381404149167</v>
      </c>
      <c r="K28" s="1">
        <f t="shared" si="25"/>
        <v>0.98960381404149167</v>
      </c>
      <c r="O28" s="26"/>
      <c r="P28" s="10">
        <v>7</v>
      </c>
      <c r="Q28" s="10">
        <v>69</v>
      </c>
      <c r="R28" s="10">
        <v>35.497999999999998</v>
      </c>
      <c r="S28" s="10">
        <v>-1.5844</v>
      </c>
      <c r="T28" s="10" t="s">
        <v>14</v>
      </c>
      <c r="U28" s="10" t="s">
        <v>14</v>
      </c>
      <c r="V28" s="10" t="s">
        <v>14</v>
      </c>
    </row>
    <row r="29" spans="1:27" ht="15.75" thickBot="1" x14ac:dyDescent="0.3">
      <c r="A29" s="1">
        <v>18</v>
      </c>
      <c r="B29" s="1">
        <f t="shared" si="16"/>
        <v>19</v>
      </c>
      <c r="C29" s="1">
        <f t="shared" si="17"/>
        <v>1.3366900432668227</v>
      </c>
      <c r="D29" s="1">
        <f t="shared" si="18"/>
        <v>1.2542837951310002</v>
      </c>
      <c r="E29" s="1">
        <f t="shared" si="19"/>
        <v>0.93651737899944865</v>
      </c>
      <c r="F29" s="1">
        <f t="shared" si="20"/>
        <v>0.8437225841304602</v>
      </c>
      <c r="G29" s="1">
        <f t="shared" si="21"/>
        <v>0.93651737899944865</v>
      </c>
      <c r="H29" s="1">
        <f t="shared" si="22"/>
        <v>0.8437225841304602</v>
      </c>
      <c r="I29" s="1">
        <f t="shared" si="23"/>
        <v>1.294678752480553</v>
      </c>
      <c r="J29" s="1">
        <f t="shared" si="24"/>
        <v>0.88889528283829478</v>
      </c>
      <c r="K29" s="1">
        <f t="shared" si="25"/>
        <v>0.88889528283829478</v>
      </c>
      <c r="O29" s="26"/>
      <c r="P29" s="24" t="s">
        <v>64</v>
      </c>
      <c r="Q29" s="10">
        <v>67</v>
      </c>
      <c r="R29" s="10">
        <v>35.094000000000001</v>
      </c>
      <c r="S29" s="10">
        <v>-1.5819000000000001</v>
      </c>
      <c r="T29" s="10" t="s">
        <v>14</v>
      </c>
      <c r="U29" s="10" t="s">
        <v>14</v>
      </c>
      <c r="V29" s="10" t="s">
        <v>14</v>
      </c>
    </row>
    <row r="30" spans="1:27" ht="13.5" customHeight="1" x14ac:dyDescent="0.25">
      <c r="A30" s="1">
        <v>19</v>
      </c>
      <c r="B30" s="1">
        <f t="shared" si="16"/>
        <v>20</v>
      </c>
      <c r="C30" s="1">
        <f t="shared" si="17"/>
        <v>1.2542837951310002</v>
      </c>
      <c r="D30" s="1">
        <f t="shared" si="18"/>
        <v>1.1808064654691746</v>
      </c>
      <c r="E30" s="1">
        <f t="shared" si="19"/>
        <v>0.8437225841304602</v>
      </c>
      <c r="F30" s="1">
        <f t="shared" si="20"/>
        <v>0.7642025103438721</v>
      </c>
      <c r="G30" s="1">
        <f t="shared" si="21"/>
        <v>0.8437225841304602</v>
      </c>
      <c r="H30" s="1">
        <f t="shared" si="22"/>
        <v>0.7642025103438721</v>
      </c>
      <c r="I30" s="1">
        <f t="shared" si="23"/>
        <v>1.2168614929650119</v>
      </c>
      <c r="J30" s="1">
        <f t="shared" si="24"/>
        <v>0.80296686912711357</v>
      </c>
      <c r="K30" s="1">
        <f t="shared" si="25"/>
        <v>0.80296686912711357</v>
      </c>
      <c r="O30" s="25" t="s">
        <v>44</v>
      </c>
      <c r="P30" s="8">
        <v>1</v>
      </c>
      <c r="Q30" s="8">
        <v>90</v>
      </c>
      <c r="R30" s="8">
        <v>15.792999999999999</v>
      </c>
      <c r="S30" s="8">
        <v>-1.6080000000000001</v>
      </c>
      <c r="T30" s="8" t="s">
        <v>14</v>
      </c>
      <c r="U30" s="8" t="s">
        <v>14</v>
      </c>
      <c r="V30" s="8" t="s">
        <v>14</v>
      </c>
      <c r="W30">
        <f>VLOOKUP('Input and results'!$H$3,'Calc-Stream'!$P$30:$V$37,3,FALSE)</f>
        <v>16.887</v>
      </c>
      <c r="X30">
        <f>VLOOKUP('Input and results'!$H$3,'Calc-Stream'!$P$30:$V$37,4,FALSE)</f>
        <v>-1.7222999999999999</v>
      </c>
      <c r="Y30" t="str">
        <f>VLOOKUP('Input and results'!$H$3,'Calc-Stream'!$P$30:$V$37,5,FALSE)</f>
        <v>--</v>
      </c>
      <c r="Z30" t="str">
        <f>VLOOKUP('Input and results'!$H$3,'Calc-Stream'!$P$30:$V$37,6,FALSE)</f>
        <v>--</v>
      </c>
      <c r="AA30" t="str">
        <f>VLOOKUP('Input and results'!$H$3,'Calc-Stream'!$P$30:$V$37,7,FALSE)</f>
        <v>--</v>
      </c>
    </row>
    <row r="31" spans="1:27" ht="15.75" customHeight="1" x14ac:dyDescent="0.25">
      <c r="A31" s="1">
        <v>20</v>
      </c>
      <c r="B31" s="1">
        <f t="shared" si="16"/>
        <v>21</v>
      </c>
      <c r="C31" s="1">
        <f t="shared" si="17"/>
        <v>1.1808064654691746</v>
      </c>
      <c r="D31" s="1">
        <f t="shared" si="18"/>
        <v>1.1149131462487705</v>
      </c>
      <c r="E31" s="1">
        <f t="shared" si="19"/>
        <v>0.7642025103438721</v>
      </c>
      <c r="F31" s="1">
        <f t="shared" si="20"/>
        <v>0.6955289826061708</v>
      </c>
      <c r="G31" s="1">
        <f t="shared" si="21"/>
        <v>0.7642025103438721</v>
      </c>
      <c r="H31" s="1">
        <f t="shared" si="22"/>
        <v>0.6955289826061708</v>
      </c>
      <c r="I31" s="1">
        <f t="shared" si="23"/>
        <v>1.1472766430713071</v>
      </c>
      <c r="J31" s="1">
        <f t="shared" si="24"/>
        <v>0.72904782465625184</v>
      </c>
      <c r="K31" s="1">
        <f t="shared" si="25"/>
        <v>0.72904782465625184</v>
      </c>
      <c r="O31" s="26"/>
      <c r="P31" s="10">
        <v>2</v>
      </c>
      <c r="Q31" s="10">
        <v>82</v>
      </c>
      <c r="R31" s="10">
        <v>15.461</v>
      </c>
      <c r="S31" s="10">
        <v>-1.6598999999999999</v>
      </c>
      <c r="T31" s="10" t="s">
        <v>14</v>
      </c>
      <c r="U31" s="10" t="s">
        <v>14</v>
      </c>
      <c r="V31" s="10" t="s">
        <v>14</v>
      </c>
    </row>
    <row r="32" spans="1:27" x14ac:dyDescent="0.25">
      <c r="A32" s="1">
        <v>21</v>
      </c>
      <c r="B32" s="1">
        <f t="shared" si="16"/>
        <v>22</v>
      </c>
      <c r="C32" s="1">
        <f t="shared" si="17"/>
        <v>1.1149131462487705</v>
      </c>
      <c r="D32" s="1">
        <f t="shared" si="18"/>
        <v>1.0555132058970764</v>
      </c>
      <c r="E32" s="1">
        <f t="shared" si="19"/>
        <v>0.6955289826061708</v>
      </c>
      <c r="F32" s="1">
        <f t="shared" si="20"/>
        <v>0.63580613896907923</v>
      </c>
      <c r="G32" s="1">
        <f t="shared" si="21"/>
        <v>0.6955289826061708</v>
      </c>
      <c r="H32" s="1">
        <f t="shared" si="22"/>
        <v>0.63580613896907923</v>
      </c>
      <c r="I32" s="1">
        <f t="shared" si="23"/>
        <v>1.084711936057015</v>
      </c>
      <c r="J32" s="1">
        <f t="shared" si="24"/>
        <v>0.66498932940084543</v>
      </c>
      <c r="K32" s="1">
        <f t="shared" si="25"/>
        <v>0.66498932940084543</v>
      </c>
      <c r="O32" s="26"/>
      <c r="P32" s="10">
        <v>3</v>
      </c>
      <c r="Q32" s="10">
        <v>77</v>
      </c>
      <c r="R32" s="10">
        <v>16.887</v>
      </c>
      <c r="S32" s="10">
        <v>-1.7222999999999999</v>
      </c>
      <c r="T32" s="10" t="s">
        <v>14</v>
      </c>
      <c r="U32" s="10" t="s">
        <v>14</v>
      </c>
      <c r="V32" s="10" t="s">
        <v>14</v>
      </c>
    </row>
    <row r="33" spans="1:27" x14ac:dyDescent="0.25">
      <c r="A33" s="1">
        <v>22</v>
      </c>
      <c r="B33" s="1">
        <f t="shared" si="16"/>
        <v>23</v>
      </c>
      <c r="C33" s="1">
        <f t="shared" si="17"/>
        <v>1.0555132058970764</v>
      </c>
      <c r="D33" s="1">
        <f t="shared" si="18"/>
        <v>1.0017132863675928</v>
      </c>
      <c r="E33" s="1">
        <f t="shared" si="19"/>
        <v>0.63580613896907923</v>
      </c>
      <c r="F33" s="1">
        <f t="shared" si="20"/>
        <v>0.5835360588592462</v>
      </c>
      <c r="G33" s="1">
        <f t="shared" si="21"/>
        <v>0.63580613896907923</v>
      </c>
      <c r="H33" s="1">
        <f t="shared" si="22"/>
        <v>0.5835360588592462</v>
      </c>
      <c r="I33" s="1">
        <f t="shared" si="23"/>
        <v>1.0281794419505306</v>
      </c>
      <c r="J33" s="1">
        <f t="shared" si="24"/>
        <v>0.60910388596308707</v>
      </c>
      <c r="K33" s="1">
        <f t="shared" si="25"/>
        <v>0.60910388596308707</v>
      </c>
      <c r="O33" s="26"/>
      <c r="P33" s="10">
        <v>4</v>
      </c>
      <c r="Q33" s="10">
        <v>74</v>
      </c>
      <c r="R33" s="10">
        <v>16.484000000000002</v>
      </c>
      <c r="S33" s="10">
        <v>-1.7172000000000001</v>
      </c>
      <c r="T33" s="10" t="s">
        <v>14</v>
      </c>
      <c r="U33" s="10" t="s">
        <v>14</v>
      </c>
      <c r="V33" s="10" t="s">
        <v>14</v>
      </c>
    </row>
    <row r="34" spans="1:27" x14ac:dyDescent="0.25">
      <c r="A34" s="1">
        <v>23</v>
      </c>
      <c r="B34" s="1">
        <f t="shared" si="16"/>
        <v>24</v>
      </c>
      <c r="C34" s="1">
        <f t="shared" si="17"/>
        <v>1.0017132863675928</v>
      </c>
      <c r="D34" s="1">
        <f t="shared" si="18"/>
        <v>0.95277491415268778</v>
      </c>
      <c r="E34" s="1">
        <f t="shared" si="19"/>
        <v>0.5835360588592462</v>
      </c>
      <c r="F34" s="1">
        <f t="shared" si="20"/>
        <v>0.53752240748723634</v>
      </c>
      <c r="G34" s="1">
        <f t="shared" si="21"/>
        <v>0.5835360588592462</v>
      </c>
      <c r="H34" s="1">
        <f t="shared" si="22"/>
        <v>0.53752240748723634</v>
      </c>
      <c r="I34" s="1">
        <f t="shared" si="23"/>
        <v>0.97686629050384544</v>
      </c>
      <c r="J34" s="1">
        <f t="shared" si="24"/>
        <v>0.56005116041401648</v>
      </c>
      <c r="K34" s="1">
        <f t="shared" si="25"/>
        <v>0.56005116041401648</v>
      </c>
      <c r="O34" s="26"/>
      <c r="P34" s="10">
        <v>5</v>
      </c>
      <c r="Q34" s="10">
        <v>72</v>
      </c>
      <c r="R34" s="10">
        <v>15.648</v>
      </c>
      <c r="S34" s="10">
        <v>-1.7072000000000001</v>
      </c>
      <c r="T34" s="10" t="s">
        <v>14</v>
      </c>
      <c r="U34" s="10" t="s">
        <v>14</v>
      </c>
      <c r="V34" s="10" t="s">
        <v>14</v>
      </c>
    </row>
    <row r="35" spans="1:27" x14ac:dyDescent="0.25">
      <c r="A35" s="1">
        <v>24</v>
      </c>
      <c r="B35" s="1">
        <f t="shared" si="16"/>
        <v>25</v>
      </c>
      <c r="C35" s="1">
        <f t="shared" si="17"/>
        <v>0.95277491415268778</v>
      </c>
      <c r="D35" s="1">
        <f t="shared" si="18"/>
        <v>0.90808254566182867</v>
      </c>
      <c r="E35" s="1">
        <f t="shared" si="19"/>
        <v>0.53752240748723634</v>
      </c>
      <c r="F35" s="1">
        <f t="shared" si="20"/>
        <v>0.49680027305989616</v>
      </c>
      <c r="G35" s="1">
        <f t="shared" si="21"/>
        <v>0.53752240748723634</v>
      </c>
      <c r="H35" s="1">
        <f t="shared" si="22"/>
        <v>0.49680027305989616</v>
      </c>
      <c r="I35" s="1">
        <f t="shared" si="23"/>
        <v>0.93009778473027083</v>
      </c>
      <c r="J35" s="1">
        <f t="shared" si="24"/>
        <v>0.51675551478253501</v>
      </c>
      <c r="K35" s="1">
        <f t="shared" si="25"/>
        <v>0.51675551478253501</v>
      </c>
      <c r="O35" s="26"/>
      <c r="P35" s="10">
        <v>6</v>
      </c>
      <c r="Q35" s="10">
        <v>70</v>
      </c>
      <c r="R35" s="10">
        <v>15.119</v>
      </c>
      <c r="S35" s="10">
        <v>-1.6999</v>
      </c>
      <c r="T35" s="10" t="s">
        <v>14</v>
      </c>
      <c r="U35" s="10" t="s">
        <v>14</v>
      </c>
      <c r="V35" s="10" t="s">
        <v>14</v>
      </c>
    </row>
    <row r="36" spans="1:27" x14ac:dyDescent="0.25">
      <c r="A36" s="1">
        <v>25</v>
      </c>
      <c r="B36" s="1">
        <f t="shared" si="16"/>
        <v>26</v>
      </c>
      <c r="C36" s="1">
        <f t="shared" si="17"/>
        <v>0.90808254566182867</v>
      </c>
      <c r="D36" s="1">
        <f t="shared" si="18"/>
        <v>0.86711917707827291</v>
      </c>
      <c r="E36" s="1">
        <f t="shared" si="19"/>
        <v>0.49680027305989616</v>
      </c>
      <c r="F36" s="1">
        <f t="shared" si="20"/>
        <v>0.46058435762427763</v>
      </c>
      <c r="G36" s="1">
        <f t="shared" si="21"/>
        <v>0.49680027305989616</v>
      </c>
      <c r="H36" s="1">
        <f t="shared" si="22"/>
        <v>0.46058435762427763</v>
      </c>
      <c r="I36" s="1">
        <f t="shared" si="23"/>
        <v>0.88730942628959741</v>
      </c>
      <c r="J36" s="1">
        <f t="shared" si="24"/>
        <v>0.47834555142077123</v>
      </c>
      <c r="K36" s="1">
        <f t="shared" si="25"/>
        <v>0.47834555142077123</v>
      </c>
      <c r="O36" s="26"/>
      <c r="P36" s="10">
        <v>7</v>
      </c>
      <c r="Q36" s="10">
        <v>69</v>
      </c>
      <c r="R36" s="10">
        <v>14.675000000000001</v>
      </c>
      <c r="S36" s="10">
        <v>-1.6936</v>
      </c>
      <c r="T36" s="10" t="s">
        <v>14</v>
      </c>
      <c r="U36" s="10" t="s">
        <v>14</v>
      </c>
      <c r="V36" s="10" t="s">
        <v>14</v>
      </c>
    </row>
    <row r="37" spans="1:27" ht="15.75" thickBot="1" x14ac:dyDescent="0.3">
      <c r="A37" s="1">
        <v>26</v>
      </c>
      <c r="B37" s="1">
        <f t="shared" si="16"/>
        <v>27</v>
      </c>
      <c r="C37" s="1">
        <f t="shared" si="17"/>
        <v>0.86711917707827291</v>
      </c>
      <c r="D37" s="1">
        <f t="shared" si="18"/>
        <v>0.82944751491934399</v>
      </c>
      <c r="E37" s="1">
        <f t="shared" si="19"/>
        <v>0.46058435762427763</v>
      </c>
      <c r="F37" s="1">
        <f t="shared" si="20"/>
        <v>0.42823022805276562</v>
      </c>
      <c r="G37" s="1">
        <f t="shared" si="21"/>
        <v>0.46058435762427763</v>
      </c>
      <c r="H37" s="1">
        <f t="shared" si="22"/>
        <v>0.42823022805276562</v>
      </c>
      <c r="I37" s="1">
        <f t="shared" si="23"/>
        <v>0.84802544495646914</v>
      </c>
      <c r="J37" s="1">
        <f t="shared" si="24"/>
        <v>0.44410919540440413</v>
      </c>
      <c r="K37" s="1">
        <f t="shared" si="25"/>
        <v>0.44410919540440413</v>
      </c>
      <c r="O37" s="11"/>
      <c r="P37" s="24" t="s">
        <v>64</v>
      </c>
      <c r="Q37" s="12">
        <v>67</v>
      </c>
      <c r="R37" s="12">
        <v>14.948</v>
      </c>
      <c r="S37" s="12">
        <v>-1.7177</v>
      </c>
      <c r="T37" s="12" t="s">
        <v>14</v>
      </c>
      <c r="U37" s="12" t="s">
        <v>14</v>
      </c>
      <c r="V37" s="12" t="s">
        <v>14</v>
      </c>
    </row>
    <row r="38" spans="1:27" ht="14.25" customHeight="1" x14ac:dyDescent="0.25">
      <c r="A38" s="1">
        <v>27</v>
      </c>
      <c r="B38" s="1">
        <f t="shared" si="16"/>
        <v>28</v>
      </c>
      <c r="C38" s="1">
        <f t="shared" si="17"/>
        <v>0.82944751491934399</v>
      </c>
      <c r="D38" s="1">
        <f t="shared" si="18"/>
        <v>0.79469528673135537</v>
      </c>
      <c r="E38" s="1">
        <f t="shared" si="19"/>
        <v>0.42823022805276562</v>
      </c>
      <c r="F38" s="1">
        <f t="shared" si="20"/>
        <v>0.39920499244449958</v>
      </c>
      <c r="G38" s="1">
        <f t="shared" si="21"/>
        <v>0.42823022805276562</v>
      </c>
      <c r="H38" s="1">
        <f t="shared" si="22"/>
        <v>0.39920499244449958</v>
      </c>
      <c r="I38" s="1">
        <f t="shared" si="23"/>
        <v>0.81184213874699684</v>
      </c>
      <c r="J38" s="1">
        <f t="shared" si="24"/>
        <v>0.4134599085693923</v>
      </c>
      <c r="K38" s="1">
        <f t="shared" si="25"/>
        <v>0.4134599085693923</v>
      </c>
      <c r="O38" s="25" t="s">
        <v>51</v>
      </c>
      <c r="P38" s="8">
        <v>1</v>
      </c>
      <c r="Q38" s="8">
        <v>90</v>
      </c>
      <c r="R38" s="8">
        <v>60.396000000000001</v>
      </c>
      <c r="S38" s="8">
        <v>-1.2249000000000001</v>
      </c>
      <c r="T38" s="8">
        <v>210.7</v>
      </c>
      <c r="U38" s="8">
        <v>-1.7599</v>
      </c>
      <c r="V38" s="8">
        <v>10.3</v>
      </c>
      <c r="W38">
        <f>VLOOKUP('Input and results'!$H$3,'Calc-Stream'!$P$38:$V$45,3,FALSE)</f>
        <v>40.119999999999997</v>
      </c>
      <c r="X38">
        <f>VLOOKUP('Input and results'!$H$3,'Calc-Stream'!$P$38:$V$45,4,FALSE)</f>
        <v>-1.1769000000000001</v>
      </c>
      <c r="Y38">
        <f>VLOOKUP('Input and results'!$H$3,'Calc-Stream'!$P$38:$V$45,5,FALSE)</f>
        <v>247.78</v>
      </c>
      <c r="Z38">
        <f>VLOOKUP('Input and results'!$H$3,'Calc-Stream'!$P$38:$V$45,6,FALSE)</f>
        <v>-1.9298999999999999</v>
      </c>
      <c r="AA38">
        <f>VLOOKUP('Input and results'!$H$3,'Calc-Stream'!$P$38:$V$45,7,FALSE)</f>
        <v>11.2</v>
      </c>
    </row>
    <row r="39" spans="1:27" ht="13.5" customHeight="1" x14ac:dyDescent="0.25">
      <c r="A39" s="1">
        <v>28</v>
      </c>
      <c r="B39" s="1">
        <f t="shared" si="16"/>
        <v>29</v>
      </c>
      <c r="C39" s="1">
        <f t="shared" si="17"/>
        <v>0.79469528673135537</v>
      </c>
      <c r="D39" s="1">
        <f t="shared" si="18"/>
        <v>0.76254367060398165</v>
      </c>
      <c r="E39" s="1">
        <f t="shared" si="19"/>
        <v>0.39920499244449958</v>
      </c>
      <c r="F39" s="1">
        <f t="shared" si="20"/>
        <v>0.37306486763000291</v>
      </c>
      <c r="G39" s="1">
        <f t="shared" si="21"/>
        <v>0.39920499244449958</v>
      </c>
      <c r="H39" s="1">
        <f t="shared" si="22"/>
        <v>0.37306486763000291</v>
      </c>
      <c r="I39" s="1">
        <f t="shared" si="23"/>
        <v>0.77841481606826746</v>
      </c>
      <c r="J39" s="1">
        <f t="shared" si="24"/>
        <v>0.38591098739208129</v>
      </c>
      <c r="K39" s="1">
        <f t="shared" si="25"/>
        <v>0.38591098739208129</v>
      </c>
      <c r="O39" s="26"/>
      <c r="P39" s="10">
        <v>2</v>
      </c>
      <c r="Q39" s="10">
        <v>82</v>
      </c>
      <c r="R39" s="10">
        <v>42.002000000000002</v>
      </c>
      <c r="S39" s="10">
        <v>-1.1306</v>
      </c>
      <c r="T39" s="10">
        <v>298.76</v>
      </c>
      <c r="U39" s="10">
        <v>-1.9463999999999999</v>
      </c>
      <c r="V39" s="10">
        <v>11.1</v>
      </c>
    </row>
    <row r="40" spans="1:27" x14ac:dyDescent="0.25">
      <c r="A40" s="1">
        <v>29</v>
      </c>
      <c r="B40" s="1">
        <f t="shared" si="16"/>
        <v>30</v>
      </c>
      <c r="C40" s="1">
        <f t="shared" si="17"/>
        <v>0.76254367060398165</v>
      </c>
      <c r="D40" s="1">
        <f t="shared" si="18"/>
        <v>0.73271809969530488</v>
      </c>
      <c r="E40" s="1">
        <f t="shared" si="19"/>
        <v>0.37306486763000291</v>
      </c>
      <c r="F40" s="1">
        <f t="shared" si="20"/>
        <v>0.34943784559842639</v>
      </c>
      <c r="G40" s="1">
        <f t="shared" si="21"/>
        <v>0.37306486763000291</v>
      </c>
      <c r="H40" s="1">
        <f t="shared" si="22"/>
        <v>0.34943784559842639</v>
      </c>
      <c r="I40" s="1">
        <f t="shared" si="23"/>
        <v>0.747447465553017</v>
      </c>
      <c r="J40" s="1">
        <f t="shared" si="24"/>
        <v>0.36105580526648451</v>
      </c>
      <c r="K40" s="1">
        <f t="shared" si="25"/>
        <v>0.36105580526648451</v>
      </c>
      <c r="O40" s="26"/>
      <c r="P40" s="10">
        <v>3</v>
      </c>
      <c r="Q40" s="10">
        <v>77</v>
      </c>
      <c r="R40" s="10">
        <v>40.119999999999997</v>
      </c>
      <c r="S40" s="10">
        <v>-1.1769000000000001</v>
      </c>
      <c r="T40" s="10">
        <v>247.78</v>
      </c>
      <c r="U40" s="10">
        <v>-1.9298999999999999</v>
      </c>
      <c r="V40" s="10">
        <v>11.2</v>
      </c>
    </row>
    <row r="41" spans="1:27" x14ac:dyDescent="0.25">
      <c r="A41" s="1">
        <v>30</v>
      </c>
      <c r="B41" s="1">
        <f t="shared" ref="B41:B104" si="26">A41+1</f>
        <v>31</v>
      </c>
      <c r="C41" s="1">
        <f t="shared" si="17"/>
        <v>0.73271809969530488</v>
      </c>
      <c r="D41" s="1">
        <f t="shared" si="18"/>
        <v>0.70498089356395843</v>
      </c>
      <c r="E41" s="1">
        <f t="shared" si="19"/>
        <v>0.34943784559842639</v>
      </c>
      <c r="F41" s="1">
        <f t="shared" si="20"/>
        <v>0.32801017483251493</v>
      </c>
      <c r="G41" s="1">
        <f t="shared" si="21"/>
        <v>0.34943784559842639</v>
      </c>
      <c r="H41" s="1">
        <f t="shared" si="22"/>
        <v>0.32801017483251493</v>
      </c>
      <c r="I41" s="1">
        <f t="shared" si="23"/>
        <v>0.71868451315105475</v>
      </c>
      <c r="J41" s="1">
        <f t="shared" si="24"/>
        <v>0.33855247676612393</v>
      </c>
      <c r="K41" s="1">
        <f t="shared" si="25"/>
        <v>0.33855247676612393</v>
      </c>
      <c r="O41" s="26"/>
      <c r="P41" s="10">
        <v>4</v>
      </c>
      <c r="Q41" s="10">
        <v>74</v>
      </c>
      <c r="R41" s="10">
        <v>36.273000000000003</v>
      </c>
      <c r="S41" s="10">
        <v>-1.1616</v>
      </c>
      <c r="T41" s="10">
        <v>201.98</v>
      </c>
      <c r="U41" s="10">
        <v>-1.8769</v>
      </c>
      <c r="V41" s="10">
        <v>11</v>
      </c>
    </row>
    <row r="42" spans="1:27" x14ac:dyDescent="0.25">
      <c r="A42" s="1">
        <v>31</v>
      </c>
      <c r="B42" s="1">
        <f t="shared" si="26"/>
        <v>32</v>
      </c>
      <c r="C42" s="1">
        <f t="shared" si="17"/>
        <v>0.70498089356395843</v>
      </c>
      <c r="D42" s="1">
        <f t="shared" si="18"/>
        <v>0.67912530777896718</v>
      </c>
      <c r="E42" s="1">
        <f t="shared" si="19"/>
        <v>0.32801017483251493</v>
      </c>
      <c r="F42" s="1">
        <f t="shared" si="20"/>
        <v>0.30851572542045158</v>
      </c>
      <c r="G42" s="1">
        <f t="shared" si="21"/>
        <v>0.32801017483251493</v>
      </c>
      <c r="H42" s="1">
        <f t="shared" si="22"/>
        <v>0.30851572542045158</v>
      </c>
      <c r="I42" s="1">
        <f t="shared" si="23"/>
        <v>0.69190419194898956</v>
      </c>
      <c r="J42" s="1">
        <f t="shared" si="24"/>
        <v>0.31811184681526872</v>
      </c>
      <c r="K42" s="1">
        <f t="shared" si="25"/>
        <v>0.31811184681526872</v>
      </c>
      <c r="O42" s="26"/>
      <c r="P42" s="10">
        <v>5</v>
      </c>
      <c r="Q42" s="10">
        <v>72</v>
      </c>
      <c r="R42" s="10">
        <v>34.591000000000001</v>
      </c>
      <c r="S42" s="10">
        <v>-1.1533</v>
      </c>
      <c r="T42" s="10">
        <v>197.08</v>
      </c>
      <c r="U42" s="10">
        <v>-1.8798999999999999</v>
      </c>
      <c r="V42" s="10">
        <v>11</v>
      </c>
    </row>
    <row r="43" spans="1:27" x14ac:dyDescent="0.25">
      <c r="A43" s="1">
        <v>32</v>
      </c>
      <c r="B43" s="1">
        <f t="shared" si="26"/>
        <v>33</v>
      </c>
      <c r="C43" s="1">
        <f t="shared" si="17"/>
        <v>0.67912530777896718</v>
      </c>
      <c r="D43" s="1">
        <f t="shared" si="18"/>
        <v>0.65497069422033505</v>
      </c>
      <c r="E43" s="1">
        <f t="shared" si="19"/>
        <v>0.30851572542045158</v>
      </c>
      <c r="F43" s="1">
        <f t="shared" si="20"/>
        <v>0.29072755508174897</v>
      </c>
      <c r="G43" s="1">
        <f t="shared" si="21"/>
        <v>0.30851572542045158</v>
      </c>
      <c r="H43" s="1">
        <f t="shared" si="22"/>
        <v>0.29072755508174897</v>
      </c>
      <c r="I43" s="1">
        <f t="shared" si="23"/>
        <v>0.66691316933799094</v>
      </c>
      <c r="J43" s="1">
        <f t="shared" si="24"/>
        <v>0.29948800490024102</v>
      </c>
      <c r="K43" s="1">
        <f t="shared" si="25"/>
        <v>0.29948800490024102</v>
      </c>
      <c r="O43" s="26"/>
      <c r="P43" s="10">
        <v>6</v>
      </c>
      <c r="Q43" s="10">
        <v>70</v>
      </c>
      <c r="R43" s="10">
        <v>31.64</v>
      </c>
      <c r="S43" s="10">
        <v>-1.1238999999999999</v>
      </c>
      <c r="T43" s="10">
        <v>228.69</v>
      </c>
      <c r="U43" s="10">
        <v>-1.9519</v>
      </c>
      <c r="V43" s="10">
        <v>10.9</v>
      </c>
    </row>
    <row r="44" spans="1:27" x14ac:dyDescent="0.25">
      <c r="A44" s="1">
        <v>33</v>
      </c>
      <c r="B44" s="1">
        <f t="shared" si="26"/>
        <v>34</v>
      </c>
      <c r="C44" s="1">
        <f t="shared" si="17"/>
        <v>0.65497069422033505</v>
      </c>
      <c r="D44" s="1">
        <f t="shared" si="18"/>
        <v>0.6323585382554654</v>
      </c>
      <c r="E44" s="1">
        <f t="shared" si="19"/>
        <v>0.29072755508174897</v>
      </c>
      <c r="F44" s="1">
        <f t="shared" si="20"/>
        <v>0.27445117004242758</v>
      </c>
      <c r="G44" s="1">
        <f t="shared" si="21"/>
        <v>0.29072755508174897</v>
      </c>
      <c r="H44" s="1">
        <f t="shared" si="22"/>
        <v>0.27445117004242758</v>
      </c>
      <c r="I44" s="1">
        <f t="shared" si="23"/>
        <v>0.6435421627202913</v>
      </c>
      <c r="J44" s="1">
        <f t="shared" si="24"/>
        <v>0.28247073476199169</v>
      </c>
      <c r="K44" s="1">
        <f t="shared" si="25"/>
        <v>0.28247073476199169</v>
      </c>
      <c r="O44" s="26"/>
      <c r="P44" s="10">
        <v>7</v>
      </c>
      <c r="Q44" s="10">
        <v>69</v>
      </c>
      <c r="R44" s="10">
        <v>31.561</v>
      </c>
      <c r="S44" s="10">
        <v>-1.1317999999999999</v>
      </c>
      <c r="T44" s="10">
        <v>281.83999999999997</v>
      </c>
      <c r="U44" s="10">
        <v>-2.0087000000000002</v>
      </c>
      <c r="V44" s="10">
        <v>12.1</v>
      </c>
    </row>
    <row r="45" spans="1:27" ht="15.75" thickBot="1" x14ac:dyDescent="0.3">
      <c r="A45" s="1">
        <v>34</v>
      </c>
      <c r="B45" s="1">
        <f t="shared" si="26"/>
        <v>35</v>
      </c>
      <c r="C45" s="1">
        <f t="shared" si="17"/>
        <v>0.6323585382554654</v>
      </c>
      <c r="D45" s="1">
        <f t="shared" si="18"/>
        <v>0.61114919345714347</v>
      </c>
      <c r="E45" s="1">
        <f t="shared" si="19"/>
        <v>0.27445117004242758</v>
      </c>
      <c r="F45" s="1">
        <f t="shared" si="20"/>
        <v>0.25951910202972223</v>
      </c>
      <c r="G45" s="1">
        <f t="shared" si="21"/>
        <v>0.27445117004242758</v>
      </c>
      <c r="H45" s="1">
        <f t="shared" si="22"/>
        <v>0.25951910202972223</v>
      </c>
      <c r="I45" s="1">
        <f t="shared" si="23"/>
        <v>0.62164233852923934</v>
      </c>
      <c r="J45" s="1">
        <f t="shared" si="24"/>
        <v>0.26687946058959489</v>
      </c>
      <c r="K45" s="1">
        <f t="shared" si="25"/>
        <v>0.26687946058959489</v>
      </c>
      <c r="O45" s="26"/>
      <c r="P45" s="24" t="s">
        <v>64</v>
      </c>
      <c r="Q45" s="10">
        <v>67</v>
      </c>
      <c r="R45" s="10">
        <v>29.135999999999999</v>
      </c>
      <c r="S45" s="10">
        <v>-1.1048</v>
      </c>
      <c r="T45" s="10">
        <v>256.33</v>
      </c>
      <c r="U45" s="10">
        <v>-1.9902</v>
      </c>
      <c r="V45" s="10">
        <v>11.7</v>
      </c>
    </row>
    <row r="46" spans="1:27" ht="15.75" customHeight="1" x14ac:dyDescent="0.25">
      <c r="A46" s="1">
        <v>35</v>
      </c>
      <c r="B46" s="1">
        <f t="shared" si="26"/>
        <v>36</v>
      </c>
      <c r="C46" s="1">
        <f t="shared" si="17"/>
        <v>0.61114919345714347</v>
      </c>
      <c r="D46" s="1">
        <f t="shared" si="18"/>
        <v>0.59121917515748879</v>
      </c>
      <c r="E46" s="1">
        <f t="shared" si="19"/>
        <v>0.25951910202972223</v>
      </c>
      <c r="F46" s="1">
        <f t="shared" si="20"/>
        <v>0.24578651534224927</v>
      </c>
      <c r="G46" s="1">
        <f t="shared" si="21"/>
        <v>0.25951910202972223</v>
      </c>
      <c r="H46" s="1">
        <f t="shared" si="22"/>
        <v>0.24578651534224927</v>
      </c>
      <c r="I46" s="1">
        <f t="shared" si="23"/>
        <v>0.6010823365202147</v>
      </c>
      <c r="J46" s="1">
        <f t="shared" si="24"/>
        <v>0.25255835973685647</v>
      </c>
      <c r="K46" s="1">
        <f t="shared" si="25"/>
        <v>0.25255835973685647</v>
      </c>
      <c r="O46" s="25" t="s">
        <v>52</v>
      </c>
      <c r="P46" s="8">
        <v>1</v>
      </c>
      <c r="Q46" s="8">
        <v>90</v>
      </c>
      <c r="R46" s="8">
        <v>66.701999999999998</v>
      </c>
      <c r="S46" s="8">
        <v>-0.752</v>
      </c>
      <c r="T46" s="8">
        <v>3867.9</v>
      </c>
      <c r="U46" s="8">
        <v>-2.4182999999999999</v>
      </c>
      <c r="V46" s="8">
        <v>11.4</v>
      </c>
      <c r="W46">
        <f>VLOOKUP('Input and results'!$H$3,'Calc-Stream'!$P$46:$V$53,3,FALSE)</f>
        <v>58.795999999999999</v>
      </c>
      <c r="X46">
        <f>VLOOKUP('Input and results'!$H$3,'Calc-Stream'!$P$46:$V$53,4,FALSE)</f>
        <v>-0.81710000000000005</v>
      </c>
      <c r="Y46">
        <f>VLOOKUP('Input and results'!$H$3,'Calc-Stream'!$P$46:$V$53,5,FALSE)</f>
        <v>9598.7999999999993</v>
      </c>
      <c r="Z46">
        <f>VLOOKUP('Input and results'!$H$3,'Calc-Stream'!$P$46:$V$53,6,FALSE)</f>
        <v>-2.7706</v>
      </c>
      <c r="AA46">
        <f>VLOOKUP('Input and results'!$H$3,'Calc-Stream'!$P$46:$V$53,7,FALSE)</f>
        <v>13.6</v>
      </c>
    </row>
    <row r="47" spans="1:27" ht="18" customHeight="1" x14ac:dyDescent="0.25">
      <c r="A47" s="1">
        <v>36</v>
      </c>
      <c r="B47" s="1">
        <f t="shared" si="26"/>
        <v>37</v>
      </c>
      <c r="C47" s="1">
        <f t="shared" ref="C47:C73" si="27">$A$2*A47^($B$2)</f>
        <v>0.59121917515748879</v>
      </c>
      <c r="D47" s="1">
        <f t="shared" ref="D47:D73" si="28">$A$2*B47^($B$2)</f>
        <v>0.57245890470936522</v>
      </c>
      <c r="E47" s="1">
        <f t="shared" ref="E47:E78" si="29">$C$2*$A47^($D$2)</f>
        <v>0.24578651534224927</v>
      </c>
      <c r="F47" s="1">
        <f t="shared" ref="F47:F78" si="30">$C$2*$B47^($D$2)</f>
        <v>0.2331276260885512</v>
      </c>
      <c r="G47" s="1">
        <f t="shared" ref="G47:G78" si="31">IF($K$2="--",C47,IF($A47&lt;$K$2,C47,E47))</f>
        <v>0.24578651534224927</v>
      </c>
      <c r="H47" s="1">
        <f t="shared" ref="H47:H78" si="32">IF($K$2="--",D47,IF($A47&lt;$K$2,D47,F47))</f>
        <v>0.2331276260885512</v>
      </c>
      <c r="I47" s="1">
        <f t="shared" ref="I47:I78" si="33">A$2/((B47-A47)*(B$2+1))*(B47^(B$2+1)-A47^(B$2+1))</f>
        <v>0.58174579662563608</v>
      </c>
      <c r="J47" s="1">
        <f t="shared" ref="J47:J78" si="34">C$2/(($B47-$A47)*(D$2+1))*($B47^(D$2+1)-$A47^(D$2+1))</f>
        <v>0.23937239170295535</v>
      </c>
      <c r="K47" s="1">
        <f t="shared" ref="K47:K78" si="35">IF($A47&lt;$K$2,I47,J47)</f>
        <v>0.23937239170295535</v>
      </c>
      <c r="O47" s="26"/>
      <c r="P47" s="10">
        <v>2</v>
      </c>
      <c r="Q47" s="10">
        <v>82</v>
      </c>
      <c r="R47" s="10">
        <v>62.271999999999998</v>
      </c>
      <c r="S47" s="10">
        <v>-0.81159999999999999</v>
      </c>
      <c r="T47" s="10">
        <v>7961.7</v>
      </c>
      <c r="U47" s="10">
        <v>-2.6854</v>
      </c>
      <c r="V47" s="10">
        <v>13.3</v>
      </c>
    </row>
    <row r="48" spans="1:27" x14ac:dyDescent="0.25">
      <c r="A48" s="1">
        <v>37</v>
      </c>
      <c r="B48" s="1">
        <f t="shared" si="26"/>
        <v>38</v>
      </c>
      <c r="C48" s="1">
        <f t="shared" si="27"/>
        <v>0.57245890470936522</v>
      </c>
      <c r="D48" s="1">
        <f t="shared" si="28"/>
        <v>0.55477081953750162</v>
      </c>
      <c r="E48" s="1">
        <f t="shared" si="29"/>
        <v>0.2331276260885512</v>
      </c>
      <c r="F48" s="1">
        <f t="shared" si="30"/>
        <v>0.22143276624566052</v>
      </c>
      <c r="G48" s="1">
        <f t="shared" si="31"/>
        <v>0.2331276260885512</v>
      </c>
      <c r="H48" s="1">
        <f t="shared" si="32"/>
        <v>0.22143276624566052</v>
      </c>
      <c r="I48" s="1">
        <f t="shared" si="33"/>
        <v>0.56352929237671867</v>
      </c>
      <c r="J48" s="1">
        <f t="shared" si="34"/>
        <v>0.22720405198547872</v>
      </c>
      <c r="K48" s="1">
        <f t="shared" si="35"/>
        <v>0.22720405198547872</v>
      </c>
      <c r="O48" s="26"/>
      <c r="P48" s="10">
        <v>3</v>
      </c>
      <c r="Q48" s="10">
        <v>77</v>
      </c>
      <c r="R48" s="10">
        <v>58.795999999999999</v>
      </c>
      <c r="S48" s="10">
        <v>-0.81710000000000005</v>
      </c>
      <c r="T48" s="10">
        <v>9598.7999999999993</v>
      </c>
      <c r="U48" s="10">
        <v>-2.7706</v>
      </c>
      <c r="V48" s="10">
        <v>13.6</v>
      </c>
    </row>
    <row r="49" spans="1:27" x14ac:dyDescent="0.25">
      <c r="A49" s="1">
        <v>38</v>
      </c>
      <c r="B49" s="1">
        <f t="shared" si="26"/>
        <v>39</v>
      </c>
      <c r="C49" s="1">
        <f t="shared" si="27"/>
        <v>0.55477081953750162</v>
      </c>
      <c r="D49" s="1">
        <f t="shared" si="28"/>
        <v>0.53806778182375636</v>
      </c>
      <c r="E49" s="1">
        <f t="shared" si="29"/>
        <v>0.22143276624566052</v>
      </c>
      <c r="F49" s="1">
        <f t="shared" si="30"/>
        <v>0.21060596303477383</v>
      </c>
      <c r="G49" s="1">
        <f t="shared" si="31"/>
        <v>0.22143276624566052</v>
      </c>
      <c r="H49" s="1">
        <f t="shared" si="32"/>
        <v>0.21060596303477383</v>
      </c>
      <c r="I49" s="1">
        <f t="shared" si="33"/>
        <v>0.54634059524347645</v>
      </c>
      <c r="J49" s="1">
        <f t="shared" si="34"/>
        <v>0.21595070327876528</v>
      </c>
      <c r="K49" s="1">
        <f t="shared" si="35"/>
        <v>0.21595070327876528</v>
      </c>
      <c r="O49" s="26"/>
      <c r="P49" s="10">
        <v>4</v>
      </c>
      <c r="Q49" s="10">
        <v>74</v>
      </c>
      <c r="R49" s="10">
        <v>58.947000000000003</v>
      </c>
      <c r="S49" s="10">
        <v>-0.83309999999999995</v>
      </c>
      <c r="T49" s="10">
        <v>8609.7999999999993</v>
      </c>
      <c r="U49" s="10">
        <v>-2.7591999999999999</v>
      </c>
      <c r="V49" s="10">
        <v>13.3</v>
      </c>
    </row>
    <row r="50" spans="1:27" x14ac:dyDescent="0.25">
      <c r="A50" s="1">
        <v>39</v>
      </c>
      <c r="B50" s="1">
        <f t="shared" si="26"/>
        <v>40</v>
      </c>
      <c r="C50" s="1">
        <f t="shared" si="27"/>
        <v>0.53806778182375636</v>
      </c>
      <c r="D50" s="1">
        <f t="shared" si="28"/>
        <v>0.52227173236747215</v>
      </c>
      <c r="E50" s="1">
        <f t="shared" si="29"/>
        <v>0.21060596303477383</v>
      </c>
      <c r="F50" s="1">
        <f t="shared" si="30"/>
        <v>0.20056293267498468</v>
      </c>
      <c r="G50" s="1">
        <f t="shared" si="31"/>
        <v>0.21060596303477383</v>
      </c>
      <c r="H50" s="1">
        <f t="shared" si="32"/>
        <v>0.20056293267498468</v>
      </c>
      <c r="I50" s="1">
        <f t="shared" si="33"/>
        <v>0.5300972098791108</v>
      </c>
      <c r="J50" s="1">
        <f t="shared" si="34"/>
        <v>0.20552236945562713</v>
      </c>
      <c r="K50" s="1">
        <f t="shared" si="35"/>
        <v>0.20552236945562713</v>
      </c>
      <c r="O50" s="26"/>
      <c r="P50" s="10">
        <v>5</v>
      </c>
      <c r="Q50" s="10">
        <v>72</v>
      </c>
      <c r="R50" s="10">
        <v>58.110999999999997</v>
      </c>
      <c r="S50" s="10">
        <v>-0.83909999999999996</v>
      </c>
      <c r="T50" s="10">
        <v>7684.6</v>
      </c>
      <c r="U50" s="10">
        <v>-2.7366000000000001</v>
      </c>
      <c r="V50" s="10">
        <v>13.1</v>
      </c>
    </row>
    <row r="51" spans="1:27" x14ac:dyDescent="0.25">
      <c r="A51" s="1">
        <v>40</v>
      </c>
      <c r="B51" s="1">
        <f t="shared" si="26"/>
        <v>41</v>
      </c>
      <c r="C51" s="1">
        <f t="shared" si="27"/>
        <v>0.52227173236747215</v>
      </c>
      <c r="D51" s="1">
        <f t="shared" si="28"/>
        <v>0.50731254679966997</v>
      </c>
      <c r="E51" s="1">
        <f t="shared" si="29"/>
        <v>0.20056293267498468</v>
      </c>
      <c r="F51" s="1">
        <f t="shared" si="30"/>
        <v>0.1912294093033374</v>
      </c>
      <c r="G51" s="1">
        <f t="shared" si="31"/>
        <v>0.20056293267498468</v>
      </c>
      <c r="H51" s="1">
        <f t="shared" si="32"/>
        <v>0.1912294093033374</v>
      </c>
      <c r="I51" s="1">
        <f t="shared" si="33"/>
        <v>0.5147251323482569</v>
      </c>
      <c r="J51" s="1">
        <f t="shared" si="34"/>
        <v>0.19583990274497243</v>
      </c>
      <c r="K51" s="1">
        <f t="shared" si="35"/>
        <v>0.19583990274497243</v>
      </c>
      <c r="O51" s="26"/>
      <c r="P51" s="10">
        <v>6</v>
      </c>
      <c r="Q51" s="10">
        <v>70</v>
      </c>
      <c r="R51" s="10">
        <v>58.829000000000001</v>
      </c>
      <c r="S51" s="10">
        <v>-0.86439999999999995</v>
      </c>
      <c r="T51" s="10">
        <v>7065.6</v>
      </c>
      <c r="U51" s="10">
        <v>-2.7323</v>
      </c>
      <c r="V51" s="10">
        <v>13</v>
      </c>
    </row>
    <row r="52" spans="1:27" x14ac:dyDescent="0.25">
      <c r="A52" s="1">
        <v>41</v>
      </c>
      <c r="B52" s="1">
        <f t="shared" si="26"/>
        <v>42</v>
      </c>
      <c r="C52" s="1">
        <f t="shared" si="27"/>
        <v>0.50731254679966997</v>
      </c>
      <c r="D52" s="1">
        <f t="shared" si="28"/>
        <v>0.49312705964838321</v>
      </c>
      <c r="E52" s="1">
        <f t="shared" si="29"/>
        <v>0.1912294093033374</v>
      </c>
      <c r="F52" s="1">
        <f t="shared" si="30"/>
        <v>0.18253974649883276</v>
      </c>
      <c r="G52" s="1">
        <f t="shared" si="31"/>
        <v>0.1912294093033374</v>
      </c>
      <c r="H52" s="1">
        <f t="shared" si="32"/>
        <v>0.18253974649883276</v>
      </c>
      <c r="I52" s="1">
        <f t="shared" si="33"/>
        <v>0.5001577928456088</v>
      </c>
      <c r="J52" s="1">
        <f t="shared" si="34"/>
        <v>0.18683345358195477</v>
      </c>
      <c r="K52" s="1">
        <f t="shared" si="35"/>
        <v>0.18683345358195477</v>
      </c>
      <c r="O52" s="26"/>
      <c r="P52" s="10">
        <v>7</v>
      </c>
      <c r="Q52" s="10">
        <v>69</v>
      </c>
      <c r="R52" s="10">
        <v>59.911999999999999</v>
      </c>
      <c r="S52" s="10">
        <v>-0.88380000000000003</v>
      </c>
      <c r="T52" s="10">
        <v>7292.9</v>
      </c>
      <c r="U52" s="10">
        <v>-2.7463000000000002</v>
      </c>
      <c r="V52" s="10">
        <v>13.2</v>
      </c>
    </row>
    <row r="53" spans="1:27" ht="15.75" thickBot="1" x14ac:dyDescent="0.3">
      <c r="A53" s="1">
        <v>42</v>
      </c>
      <c r="B53" s="1">
        <f t="shared" si="26"/>
        <v>43</v>
      </c>
      <c r="C53" s="1">
        <f t="shared" si="27"/>
        <v>0.49312705964838321</v>
      </c>
      <c r="D53" s="1">
        <f t="shared" si="28"/>
        <v>0.47965822829948596</v>
      </c>
      <c r="E53" s="1">
        <f t="shared" si="29"/>
        <v>0.18253974649883276</v>
      </c>
      <c r="F53" s="1">
        <f t="shared" si="30"/>
        <v>0.17443574169563966</v>
      </c>
      <c r="G53" s="1">
        <f t="shared" si="31"/>
        <v>0.18253974649883276</v>
      </c>
      <c r="H53" s="1">
        <f t="shared" si="32"/>
        <v>0.17443574169563966</v>
      </c>
      <c r="I53" s="1">
        <f t="shared" si="33"/>
        <v>0.48633515180440651</v>
      </c>
      <c r="J53" s="1">
        <f t="shared" si="34"/>
        <v>0.17844118726580432</v>
      </c>
      <c r="K53" s="1">
        <f t="shared" si="35"/>
        <v>0.17844118726580432</v>
      </c>
      <c r="O53" s="26"/>
      <c r="P53" s="24" t="s">
        <v>64</v>
      </c>
      <c r="Q53" s="10">
        <v>67</v>
      </c>
      <c r="R53" s="10">
        <v>59.395000000000003</v>
      </c>
      <c r="S53" s="10">
        <v>-0.89410000000000001</v>
      </c>
      <c r="T53" s="10">
        <v>7750.9</v>
      </c>
      <c r="U53" s="10">
        <v>-2.7751999999999999</v>
      </c>
      <c r="V53" s="10">
        <v>13.3</v>
      </c>
    </row>
    <row r="54" spans="1:27" ht="18.75" customHeight="1" thickBot="1" x14ac:dyDescent="0.3">
      <c r="A54" s="1">
        <v>43</v>
      </c>
      <c r="B54" s="1">
        <f t="shared" si="26"/>
        <v>44</v>
      </c>
      <c r="C54" s="1">
        <f t="shared" si="27"/>
        <v>0.47965822829948596</v>
      </c>
      <c r="D54" s="1">
        <f t="shared" si="28"/>
        <v>0.46685441408179834</v>
      </c>
      <c r="E54" s="1">
        <f t="shared" si="29"/>
        <v>0.17443574169563966</v>
      </c>
      <c r="F54" s="1">
        <f t="shared" si="30"/>
        <v>0.16686564375065591</v>
      </c>
      <c r="G54" s="1">
        <f t="shared" si="31"/>
        <v>0.17443574169563966</v>
      </c>
      <c r="H54" s="1">
        <f t="shared" si="32"/>
        <v>0.16686564375065591</v>
      </c>
      <c r="I54" s="1">
        <f t="shared" si="33"/>
        <v>0.47320292413095227</v>
      </c>
      <c r="J54" s="1">
        <f t="shared" si="34"/>
        <v>0.17060820290746087</v>
      </c>
      <c r="K54" s="1">
        <f t="shared" si="35"/>
        <v>0.17060820290746087</v>
      </c>
      <c r="O54" s="13" t="s">
        <v>16</v>
      </c>
      <c r="P54" s="14">
        <v>1</v>
      </c>
      <c r="Q54" s="14">
        <v>90</v>
      </c>
      <c r="R54" s="14">
        <v>50.47</v>
      </c>
      <c r="S54" s="14">
        <v>-0.38190000000000002</v>
      </c>
      <c r="T54" s="14">
        <v>281.10000000000002</v>
      </c>
      <c r="U54" s="14">
        <v>-0.99890000000000001</v>
      </c>
      <c r="V54" s="13">
        <v>16.2</v>
      </c>
      <c r="W54" s="15">
        <v>50.47</v>
      </c>
      <c r="X54" s="15">
        <v>-0.38190000000000002</v>
      </c>
      <c r="Y54" s="15">
        <v>281.10000000000002</v>
      </c>
      <c r="Z54" s="15">
        <v>-0.99890000000000001</v>
      </c>
      <c r="AA54" s="15">
        <v>16.2</v>
      </c>
    </row>
    <row r="55" spans="1:27" ht="17.25" customHeight="1" x14ac:dyDescent="0.25">
      <c r="A55" s="1">
        <v>44</v>
      </c>
      <c r="B55" s="1">
        <f t="shared" si="26"/>
        <v>45</v>
      </c>
      <c r="C55" s="1">
        <f t="shared" si="27"/>
        <v>0.46685441408179834</v>
      </c>
      <c r="D55" s="1">
        <f t="shared" si="28"/>
        <v>0.45466876183454841</v>
      </c>
      <c r="E55" s="1">
        <f t="shared" si="29"/>
        <v>0.16686564375065591</v>
      </c>
      <c r="F55" s="1">
        <f t="shared" si="30"/>
        <v>0.15978331173176175</v>
      </c>
      <c r="G55" s="1">
        <f t="shared" si="31"/>
        <v>0.16686564375065591</v>
      </c>
      <c r="H55" s="1">
        <f t="shared" si="32"/>
        <v>0.15978331173176175</v>
      </c>
      <c r="I55" s="1">
        <f t="shared" si="33"/>
        <v>0.46071191093529318</v>
      </c>
      <c r="J55" s="1">
        <f t="shared" si="34"/>
        <v>0.1632856189908421</v>
      </c>
      <c r="K55" s="1">
        <f t="shared" si="35"/>
        <v>0.1632856189908421</v>
      </c>
    </row>
    <row r="56" spans="1:27" x14ac:dyDescent="0.25">
      <c r="A56" s="1">
        <v>45</v>
      </c>
      <c r="B56" s="1">
        <f t="shared" si="26"/>
        <v>46</v>
      </c>
      <c r="C56" s="1">
        <f t="shared" si="27"/>
        <v>0.45466876183454841</v>
      </c>
      <c r="D56" s="1">
        <f t="shared" si="28"/>
        <v>0.44305866262245153</v>
      </c>
      <c r="E56" s="1">
        <f t="shared" si="29"/>
        <v>0.15978331173176175</v>
      </c>
      <c r="F56" s="1">
        <f t="shared" si="30"/>
        <v>0.15314749912788134</v>
      </c>
      <c r="G56" s="1">
        <f t="shared" si="31"/>
        <v>0.15978331173176175</v>
      </c>
      <c r="H56" s="1">
        <f t="shared" si="32"/>
        <v>0.15314749912788134</v>
      </c>
      <c r="I56" s="1">
        <f t="shared" si="33"/>
        <v>0.44881742183097123</v>
      </c>
      <c r="J56" s="1">
        <f t="shared" si="34"/>
        <v>0.15642979680259017</v>
      </c>
      <c r="K56" s="1">
        <f t="shared" si="35"/>
        <v>0.15642979680259017</v>
      </c>
    </row>
    <row r="57" spans="1:27" x14ac:dyDescent="0.25">
      <c r="A57" s="1">
        <v>46</v>
      </c>
      <c r="B57" s="1">
        <f t="shared" si="26"/>
        <v>47</v>
      </c>
      <c r="C57" s="1">
        <f t="shared" si="27"/>
        <v>0.44305866262245153</v>
      </c>
      <c r="D57" s="1">
        <f t="shared" si="28"/>
        <v>0.43198528692636645</v>
      </c>
      <c r="E57" s="1">
        <f t="shared" si="29"/>
        <v>0.15314749912788134</v>
      </c>
      <c r="F57" s="1">
        <f t="shared" si="30"/>
        <v>0.14692124253384908</v>
      </c>
      <c r="G57" s="1">
        <f t="shared" si="31"/>
        <v>0.15314749912788134</v>
      </c>
      <c r="H57" s="1">
        <f t="shared" si="32"/>
        <v>0.14692124253384908</v>
      </c>
      <c r="I57" s="1">
        <f t="shared" si="33"/>
        <v>0.43747877384709088</v>
      </c>
      <c r="J57" s="1">
        <f t="shared" si="34"/>
        <v>0.15000167845105575</v>
      </c>
      <c r="K57" s="1">
        <f t="shared" si="35"/>
        <v>0.15000167845105575</v>
      </c>
    </row>
    <row r="58" spans="1:27" x14ac:dyDescent="0.25">
      <c r="A58" s="1">
        <v>47</v>
      </c>
      <c r="B58" s="1">
        <f t="shared" si="26"/>
        <v>48</v>
      </c>
      <c r="C58" s="1">
        <f t="shared" si="27"/>
        <v>0.43198528692636645</v>
      </c>
      <c r="D58" s="1">
        <f t="shared" si="28"/>
        <v>0.42141317779207571</v>
      </c>
      <c r="E58" s="1">
        <f t="shared" si="29"/>
        <v>0.14692124253384908</v>
      </c>
      <c r="F58" s="1">
        <f t="shared" si="30"/>
        <v>0.14107133772126418</v>
      </c>
      <c r="G58" s="1">
        <f t="shared" si="31"/>
        <v>0.14692124253384908</v>
      </c>
      <c r="H58" s="1">
        <f t="shared" si="32"/>
        <v>0.14107133772126418</v>
      </c>
      <c r="I58" s="1">
        <f t="shared" si="33"/>
        <v>0.42665885539617054</v>
      </c>
      <c r="J58" s="1">
        <f t="shared" si="34"/>
        <v>0.14396622052933203</v>
      </c>
      <c r="K58" s="1">
        <f t="shared" si="35"/>
        <v>0.14396622052933203</v>
      </c>
    </row>
    <row r="59" spans="1:27" x14ac:dyDescent="0.25">
      <c r="A59" s="1">
        <v>48</v>
      </c>
      <c r="B59" s="1">
        <f t="shared" si="26"/>
        <v>49</v>
      </c>
      <c r="C59" s="1">
        <f t="shared" si="27"/>
        <v>0.42141317779207571</v>
      </c>
      <c r="D59" s="1">
        <f t="shared" si="28"/>
        <v>0.41130989517158939</v>
      </c>
      <c r="E59" s="1">
        <f t="shared" si="29"/>
        <v>0.14107133772126418</v>
      </c>
      <c r="F59" s="1">
        <f t="shared" si="30"/>
        <v>0.13556788909049849</v>
      </c>
      <c r="G59" s="1">
        <f t="shared" si="31"/>
        <v>0.14107133772126418</v>
      </c>
      <c r="H59" s="1">
        <f t="shared" si="32"/>
        <v>0.13556788909049849</v>
      </c>
      <c r="I59" s="1">
        <f t="shared" si="33"/>
        <v>0.41632374568553598</v>
      </c>
      <c r="J59" s="1">
        <f t="shared" si="34"/>
        <v>0.13829190793230892</v>
      </c>
      <c r="K59" s="1">
        <f t="shared" si="35"/>
        <v>0.13829190793230892</v>
      </c>
    </row>
    <row r="60" spans="1:27" x14ac:dyDescent="0.25">
      <c r="A60" s="1">
        <v>49</v>
      </c>
      <c r="B60" s="1">
        <f t="shared" si="26"/>
        <v>50</v>
      </c>
      <c r="C60" s="1">
        <f t="shared" si="27"/>
        <v>0.41130989517158939</v>
      </c>
      <c r="D60" s="1">
        <f t="shared" si="28"/>
        <v>0.40164570412224626</v>
      </c>
      <c r="E60" s="1">
        <f t="shared" si="29"/>
        <v>0.13556788909049849</v>
      </c>
      <c r="F60" s="1">
        <f t="shared" si="30"/>
        <v>0.1303839209763791</v>
      </c>
      <c r="G60" s="1">
        <f t="shared" si="31"/>
        <v>0.13556788909049849</v>
      </c>
      <c r="H60" s="1">
        <f t="shared" si="32"/>
        <v>0.1303839209763791</v>
      </c>
      <c r="I60" s="1">
        <f t="shared" si="33"/>
        <v>0.40644238154638607</v>
      </c>
      <c r="J60" s="1">
        <f t="shared" si="34"/>
        <v>0.1329503351064385</v>
      </c>
      <c r="K60" s="1">
        <f t="shared" si="35"/>
        <v>0.1329503351064385</v>
      </c>
    </row>
    <row r="61" spans="1:27" x14ac:dyDescent="0.25">
      <c r="A61" s="1">
        <v>50</v>
      </c>
      <c r="B61" s="1">
        <f t="shared" si="26"/>
        <v>51</v>
      </c>
      <c r="C61" s="1">
        <f t="shared" si="27"/>
        <v>0.40164570412224626</v>
      </c>
      <c r="D61" s="1">
        <f t="shared" si="28"/>
        <v>0.39239330070279099</v>
      </c>
      <c r="E61" s="1">
        <f t="shared" si="29"/>
        <v>0.1303839209763791</v>
      </c>
      <c r="F61" s="1">
        <f t="shared" si="30"/>
        <v>0.12549504127961988</v>
      </c>
      <c r="G61" s="1">
        <f t="shared" si="31"/>
        <v>0.1303839209763791</v>
      </c>
      <c r="H61" s="1">
        <f t="shared" si="32"/>
        <v>0.12549504127961988</v>
      </c>
      <c r="I61" s="1">
        <f t="shared" si="33"/>
        <v>0.3969862649517707</v>
      </c>
      <c r="J61" s="1">
        <f t="shared" si="34"/>
        <v>0.12791584423952937</v>
      </c>
      <c r="K61" s="1">
        <f t="shared" si="35"/>
        <v>0.12791584423952937</v>
      </c>
    </row>
    <row r="62" spans="1:27" x14ac:dyDescent="0.25">
      <c r="A62" s="1">
        <v>51</v>
      </c>
      <c r="B62" s="1">
        <f t="shared" si="26"/>
        <v>52</v>
      </c>
      <c r="C62" s="1">
        <f t="shared" si="27"/>
        <v>0.39239330070279099</v>
      </c>
      <c r="D62" s="1">
        <f t="shared" si="28"/>
        <v>0.38352757037266483</v>
      </c>
      <c r="E62" s="1">
        <f t="shared" si="29"/>
        <v>0.12549504127961988</v>
      </c>
      <c r="F62" s="1">
        <f t="shared" si="30"/>
        <v>0.12087914951729496</v>
      </c>
      <c r="G62" s="1">
        <f t="shared" si="31"/>
        <v>0.12549504127961988</v>
      </c>
      <c r="H62" s="1">
        <f t="shared" si="32"/>
        <v>0.12087914951729496</v>
      </c>
      <c r="I62" s="1">
        <f t="shared" si="33"/>
        <v>0.38792920556120136</v>
      </c>
      <c r="J62" s="1">
        <f t="shared" si="34"/>
        <v>0.12316521170155349</v>
      </c>
      <c r="K62" s="1">
        <f t="shared" si="35"/>
        <v>0.12316521170155349</v>
      </c>
    </row>
    <row r="63" spans="1:27" x14ac:dyDescent="0.25">
      <c r="A63" s="1">
        <v>52</v>
      </c>
      <c r="B63" s="1">
        <f t="shared" si="26"/>
        <v>53</v>
      </c>
      <c r="C63" s="1">
        <f t="shared" si="27"/>
        <v>0.38352757037266483</v>
      </c>
      <c r="D63" s="1">
        <f t="shared" si="28"/>
        <v>0.37502537450068657</v>
      </c>
      <c r="E63" s="1">
        <f t="shared" si="29"/>
        <v>0.12087914951729496</v>
      </c>
      <c r="F63" s="1">
        <f t="shared" si="30"/>
        <v>0.11651618270586339</v>
      </c>
      <c r="G63" s="1">
        <f t="shared" si="31"/>
        <v>0.12087914951729496</v>
      </c>
      <c r="H63" s="1">
        <f t="shared" si="32"/>
        <v>0.11651618270586339</v>
      </c>
      <c r="I63" s="1">
        <f t="shared" si="33"/>
        <v>0.37924709351148311</v>
      </c>
      <c r="J63" s="1">
        <f t="shared" si="34"/>
        <v>0.11867737551196778</v>
      </c>
      <c r="K63" s="1">
        <f t="shared" si="35"/>
        <v>0.11867737551196778</v>
      </c>
    </row>
    <row r="64" spans="1:27" x14ac:dyDescent="0.25">
      <c r="A64" s="1">
        <v>53</v>
      </c>
      <c r="B64" s="1">
        <f t="shared" si="26"/>
        <v>54</v>
      </c>
      <c r="C64" s="1">
        <f t="shared" si="27"/>
        <v>0.37502537450068657</v>
      </c>
      <c r="D64" s="1">
        <f t="shared" si="28"/>
        <v>0.36686536125350289</v>
      </c>
      <c r="E64" s="1">
        <f t="shared" si="29"/>
        <v>0.11651618270586339</v>
      </c>
      <c r="F64" s="1">
        <f t="shared" si="30"/>
        <v>0.11238789356985113</v>
      </c>
      <c r="G64" s="1">
        <f t="shared" si="31"/>
        <v>0.11651618270586339</v>
      </c>
      <c r="H64" s="1">
        <f t="shared" si="32"/>
        <v>0.11238789356985113</v>
      </c>
      <c r="I64" s="1">
        <f t="shared" si="33"/>
        <v>0.37091769840151412</v>
      </c>
      <c r="J64" s="1">
        <f t="shared" si="34"/>
        <v>0.11443319780492561</v>
      </c>
      <c r="K64" s="1">
        <f t="shared" si="35"/>
        <v>0.11443319780492561</v>
      </c>
    </row>
    <row r="65" spans="1:11" x14ac:dyDescent="0.25">
      <c r="A65" s="1">
        <v>54</v>
      </c>
      <c r="B65" s="1">
        <f t="shared" si="26"/>
        <v>55</v>
      </c>
      <c r="C65" s="1">
        <f t="shared" si="27"/>
        <v>0.36686536125350289</v>
      </c>
      <c r="D65" s="1">
        <f t="shared" si="28"/>
        <v>0.35902779768775561</v>
      </c>
      <c r="E65" s="1">
        <f t="shared" si="29"/>
        <v>0.11238789356985113</v>
      </c>
      <c r="F65" s="1">
        <f t="shared" si="30"/>
        <v>0.10847765645566734</v>
      </c>
      <c r="G65" s="1">
        <f t="shared" si="31"/>
        <v>0.11238789356985113</v>
      </c>
      <c r="H65" s="1">
        <f t="shared" si="32"/>
        <v>0.10847765645566734</v>
      </c>
      <c r="I65" s="1">
        <f t="shared" si="33"/>
        <v>0.36292049102649004</v>
      </c>
      <c r="J65" s="1">
        <f t="shared" si="34"/>
        <v>0.11041525724298737</v>
      </c>
      <c r="K65" s="1">
        <f t="shared" si="35"/>
        <v>0.11041525724298737</v>
      </c>
    </row>
    <row r="66" spans="1:11" x14ac:dyDescent="0.25">
      <c r="A66" s="1">
        <v>55</v>
      </c>
      <c r="B66" s="1">
        <f t="shared" si="26"/>
        <v>56</v>
      </c>
      <c r="C66" s="1">
        <f t="shared" si="27"/>
        <v>0.35902779768775561</v>
      </c>
      <c r="D66" s="1">
        <f t="shared" si="28"/>
        <v>0.35149442033291833</v>
      </c>
      <c r="E66" s="1">
        <f t="shared" si="29"/>
        <v>0.10847765645566734</v>
      </c>
      <c r="F66" s="1">
        <f t="shared" si="30"/>
        <v>0.10477029706057403</v>
      </c>
      <c r="G66" s="1">
        <f t="shared" si="31"/>
        <v>0.10847765645566734</v>
      </c>
      <c r="H66" s="1">
        <f t="shared" si="32"/>
        <v>0.10477029706057403</v>
      </c>
      <c r="I66" s="1">
        <f t="shared" si="33"/>
        <v>0.35523648492446336</v>
      </c>
      <c r="J66" s="1">
        <f t="shared" si="34"/>
        <v>0.10660766713577328</v>
      </c>
      <c r="K66" s="1">
        <f t="shared" si="35"/>
        <v>0.10660766713577328</v>
      </c>
    </row>
    <row r="67" spans="1:11" x14ac:dyDescent="0.25">
      <c r="A67" s="1">
        <v>56</v>
      </c>
      <c r="B67" s="1">
        <f t="shared" si="26"/>
        <v>57</v>
      </c>
      <c r="C67" s="1">
        <f t="shared" si="27"/>
        <v>0.35149442033291833</v>
      </c>
      <c r="D67" s="1">
        <f t="shared" si="28"/>
        <v>0.34424830194032929</v>
      </c>
      <c r="E67" s="1">
        <f t="shared" si="29"/>
        <v>0.10477029706057403</v>
      </c>
      <c r="F67" s="1">
        <f t="shared" si="30"/>
        <v>0.10125194269116683</v>
      </c>
      <c r="G67" s="1">
        <f t="shared" si="31"/>
        <v>0.10477029706057403</v>
      </c>
      <c r="H67" s="1">
        <f t="shared" si="32"/>
        <v>0.10125194269116683</v>
      </c>
      <c r="I67" s="1">
        <f t="shared" si="33"/>
        <v>0.34784809522142113</v>
      </c>
      <c r="J67" s="1">
        <f t="shared" si="34"/>
        <v>0.10299591568517019</v>
      </c>
      <c r="K67" s="1">
        <f t="shared" si="35"/>
        <v>0.10299591568517019</v>
      </c>
    </row>
    <row r="68" spans="1:11" x14ac:dyDescent="0.25">
      <c r="A68" s="1">
        <v>57</v>
      </c>
      <c r="B68" s="1">
        <f t="shared" si="26"/>
        <v>58</v>
      </c>
      <c r="C68" s="1">
        <f t="shared" si="27"/>
        <v>0.34424830194032929</v>
      </c>
      <c r="D68" s="1">
        <f t="shared" si="28"/>
        <v>0.33727373240114555</v>
      </c>
      <c r="E68" s="1">
        <f t="shared" si="29"/>
        <v>0.10125194269116683</v>
      </c>
      <c r="F68" s="1">
        <f t="shared" si="30"/>
        <v>9.7909890267450089E-2</v>
      </c>
      <c r="G68" s="1">
        <f t="shared" si="31"/>
        <v>0.10125194269116683</v>
      </c>
      <c r="H68" s="1">
        <f t="shared" si="32"/>
        <v>9.7909890267450089E-2</v>
      </c>
      <c r="I68" s="1">
        <f t="shared" si="33"/>
        <v>0.34073901261918194</v>
      </c>
      <c r="J68" s="1">
        <f t="shared" si="34"/>
        <v>9.9566725330039102E-2</v>
      </c>
      <c r="K68" s="1">
        <f t="shared" si="35"/>
        <v>9.9566725330039102E-2</v>
      </c>
    </row>
    <row r="69" spans="1:11" x14ac:dyDescent="0.25">
      <c r="A69" s="1">
        <v>58</v>
      </c>
      <c r="B69" s="1">
        <f t="shared" si="26"/>
        <v>59</v>
      </c>
      <c r="C69" s="1">
        <f t="shared" si="27"/>
        <v>0.33727373240114555</v>
      </c>
      <c r="D69" s="1">
        <f t="shared" si="28"/>
        <v>0.33055611211232017</v>
      </c>
      <c r="E69" s="1">
        <f t="shared" si="29"/>
        <v>9.7909890267450089E-2</v>
      </c>
      <c r="F69" s="1">
        <f t="shared" si="30"/>
        <v>9.4732489706554568E-2</v>
      </c>
      <c r="G69" s="1">
        <f t="shared" si="31"/>
        <v>9.7909890267450089E-2</v>
      </c>
      <c r="H69" s="1">
        <f t="shared" si="32"/>
        <v>9.4732489706554568E-2</v>
      </c>
      <c r="I69" s="1">
        <f t="shared" si="33"/>
        <v>0.33389409067007259</v>
      </c>
      <c r="J69" s="1">
        <f t="shared" si="34"/>
        <v>9.6307928621774105E-2</v>
      </c>
      <c r="K69" s="1">
        <f t="shared" si="35"/>
        <v>9.6307928621774105E-2</v>
      </c>
    </row>
    <row r="70" spans="1:11" x14ac:dyDescent="0.25">
      <c r="A70" s="1">
        <v>59</v>
      </c>
      <c r="B70" s="1">
        <f t="shared" si="26"/>
        <v>60</v>
      </c>
      <c r="C70" s="1">
        <f t="shared" si="27"/>
        <v>0.33055611211232017</v>
      </c>
      <c r="D70" s="1">
        <f t="shared" si="28"/>
        <v>0.32408185630387648</v>
      </c>
      <c r="E70" s="1">
        <f t="shared" si="29"/>
        <v>9.4732489706554568E-2</v>
      </c>
      <c r="F70" s="1">
        <f t="shared" si="30"/>
        <v>9.170904066948532E-2</v>
      </c>
      <c r="G70" s="1">
        <f t="shared" si="31"/>
        <v>9.4732489706554568E-2</v>
      </c>
      <c r="H70" s="1">
        <f t="shared" si="32"/>
        <v>9.170904066948532E-2</v>
      </c>
      <c r="I70" s="1">
        <f t="shared" si="33"/>
        <v>0.32729924473891958</v>
      </c>
      <c r="J70" s="1">
        <f t="shared" si="34"/>
        <v>9.3208358444567624E-2</v>
      </c>
      <c r="K70" s="1">
        <f t="shared" si="35"/>
        <v>9.3208358444567624E-2</v>
      </c>
    </row>
    <row r="71" spans="1:11" x14ac:dyDescent="0.25">
      <c r="A71" s="1">
        <v>60</v>
      </c>
      <c r="B71" s="1">
        <f t="shared" si="26"/>
        <v>61</v>
      </c>
      <c r="C71" s="1">
        <f t="shared" si="27"/>
        <v>0.32408185630387648</v>
      </c>
      <c r="D71" s="1">
        <f t="shared" si="28"/>
        <v>0.31783830903974486</v>
      </c>
      <c r="E71" s="1">
        <f t="shared" si="29"/>
        <v>9.170904066948532E-2</v>
      </c>
      <c r="F71" s="1">
        <f t="shared" si="30"/>
        <v>8.8829700947206131E-2</v>
      </c>
      <c r="G71" s="1">
        <f t="shared" si="31"/>
        <v>9.170904066948532E-2</v>
      </c>
      <c r="H71" s="1">
        <f t="shared" si="32"/>
        <v>8.8829700947206131E-2</v>
      </c>
      <c r="I71" s="1">
        <f t="shared" si="33"/>
        <v>0.32094136126703121</v>
      </c>
      <c r="J71" s="1">
        <f t="shared" si="34"/>
        <v>9.0257750714633919E-2</v>
      </c>
      <c r="K71" s="1">
        <f t="shared" si="35"/>
        <v>9.0257750714633919E-2</v>
      </c>
    </row>
    <row r="72" spans="1:11" x14ac:dyDescent="0.25">
      <c r="A72" s="1">
        <v>61</v>
      </c>
      <c r="B72" s="1">
        <f t="shared" si="26"/>
        <v>62</v>
      </c>
      <c r="C72" s="1">
        <f t="shared" si="27"/>
        <v>0.31783830903974486</v>
      </c>
      <c r="D72" s="1">
        <f t="shared" si="28"/>
        <v>0.31181366577402864</v>
      </c>
      <c r="E72" s="1">
        <f t="shared" si="29"/>
        <v>8.8829700947206131E-2</v>
      </c>
      <c r="F72" s="1">
        <f t="shared" si="30"/>
        <v>8.6085405008734239E-2</v>
      </c>
      <c r="G72" s="1">
        <f t="shared" si="31"/>
        <v>8.8829700947206131E-2</v>
      </c>
      <c r="H72" s="1">
        <f t="shared" si="32"/>
        <v>8.6085405008734239E-2</v>
      </c>
      <c r="I72" s="1">
        <f t="shared" si="33"/>
        <v>0.31480821613717908</v>
      </c>
      <c r="J72" s="1">
        <f t="shared" si="34"/>
        <v>8.7446657961126273E-2</v>
      </c>
      <c r="K72" s="1">
        <f t="shared" si="35"/>
        <v>8.7446657961126273E-2</v>
      </c>
    </row>
    <row r="73" spans="1:11" x14ac:dyDescent="0.25">
      <c r="A73" s="1">
        <v>62</v>
      </c>
      <c r="B73" s="1">
        <f t="shared" si="26"/>
        <v>63</v>
      </c>
      <c r="C73" s="1">
        <f t="shared" si="27"/>
        <v>0.31181366577402864</v>
      </c>
      <c r="D73" s="1">
        <f t="shared" si="28"/>
        <v>0.30599690348945607</v>
      </c>
      <c r="E73" s="1">
        <f t="shared" si="29"/>
        <v>8.6085405008734239E-2</v>
      </c>
      <c r="F73" s="1">
        <f t="shared" si="30"/>
        <v>8.3467791441738173E-2</v>
      </c>
      <c r="G73" s="1">
        <f t="shared" si="31"/>
        <v>8.6085405008734239E-2</v>
      </c>
      <c r="H73" s="1">
        <f t="shared" si="32"/>
        <v>8.3467791441738173E-2</v>
      </c>
      <c r="I73" s="1">
        <f t="shared" si="33"/>
        <v>0.30888840109695775</v>
      </c>
      <c r="J73" s="1">
        <f t="shared" si="34"/>
        <v>8.4766372418563676E-2</v>
      </c>
      <c r="K73" s="1">
        <f t="shared" si="35"/>
        <v>8.4766372418563676E-2</v>
      </c>
    </row>
    <row r="74" spans="1:11" x14ac:dyDescent="0.25">
      <c r="A74" s="1">
        <v>63</v>
      </c>
      <c r="B74" s="1">
        <f t="shared" si="26"/>
        <v>64</v>
      </c>
      <c r="C74" s="1">
        <f t="shared" ref="C74:D111" si="36">$A$2*A74^($B$2)</f>
        <v>0.30599690348945607</v>
      </c>
      <c r="D74" s="1">
        <f t="shared" si="36"/>
        <v>0.30037771756897058</v>
      </c>
      <c r="E74" s="1">
        <f t="shared" si="29"/>
        <v>8.3467791441738173E-2</v>
      </c>
      <c r="F74" s="1">
        <f t="shared" si="30"/>
        <v>8.0969138191960555E-2</v>
      </c>
      <c r="G74" s="1">
        <f t="shared" si="31"/>
        <v>8.3467791441738173E-2</v>
      </c>
      <c r="H74" s="1">
        <f t="shared" si="32"/>
        <v>8.0969138191960555E-2</v>
      </c>
      <c r="I74" s="1">
        <f t="shared" si="33"/>
        <v>0.30317125732966016</v>
      </c>
      <c r="J74" s="1">
        <f t="shared" si="34"/>
        <v>8.220885745137213E-2</v>
      </c>
      <c r="K74" s="1">
        <f t="shared" si="35"/>
        <v>8.220885745137213E-2</v>
      </c>
    </row>
    <row r="75" spans="1:11" x14ac:dyDescent="0.25">
      <c r="A75" s="1">
        <v>64</v>
      </c>
      <c r="B75" s="1">
        <f t="shared" si="26"/>
        <v>65</v>
      </c>
      <c r="C75" s="1">
        <f t="shared" si="36"/>
        <v>0.30037771756897058</v>
      </c>
      <c r="D75" s="1">
        <f t="shared" si="36"/>
        <v>0.29494646465805407</v>
      </c>
      <c r="E75" s="1">
        <f t="shared" si="29"/>
        <v>8.0969138191960555E-2</v>
      </c>
      <c r="F75" s="1">
        <f t="shared" si="30"/>
        <v>7.8582304656939606E-2</v>
      </c>
      <c r="G75" s="1">
        <f t="shared" si="31"/>
        <v>8.0969138191960555E-2</v>
      </c>
      <c r="H75" s="1">
        <f t="shared" si="32"/>
        <v>7.8582304656939606E-2</v>
      </c>
      <c r="I75" s="1">
        <f t="shared" si="33"/>
        <v>0.29764681537925841</v>
      </c>
      <c r="J75" s="1">
        <f t="shared" si="34"/>
        <v>7.976668629358169E-2</v>
      </c>
      <c r="K75" s="1">
        <f t="shared" si="35"/>
        <v>7.976668629358169E-2</v>
      </c>
    </row>
    <row r="76" spans="1:11" x14ac:dyDescent="0.25">
      <c r="A76" s="1">
        <v>65</v>
      </c>
      <c r="B76" s="1">
        <f t="shared" si="26"/>
        <v>66</v>
      </c>
      <c r="C76" s="1">
        <f t="shared" si="36"/>
        <v>0.29494646465805407</v>
      </c>
      <c r="D76" s="1">
        <f t="shared" si="36"/>
        <v>0.28969411086723967</v>
      </c>
      <c r="E76" s="1">
        <f t="shared" si="29"/>
        <v>7.8582304656939606E-2</v>
      </c>
      <c r="F76" s="1">
        <f t="shared" si="30"/>
        <v>7.6300679816382749E-2</v>
      </c>
      <c r="G76" s="1">
        <f t="shared" si="31"/>
        <v>7.8582304656939606E-2</v>
      </c>
      <c r="H76" s="1">
        <f t="shared" si="32"/>
        <v>7.6300679816382749E-2</v>
      </c>
      <c r="I76" s="1">
        <f t="shared" si="33"/>
        <v>0.29230574073323129</v>
      </c>
      <c r="J76" s="1">
        <f t="shared" si="34"/>
        <v>7.7432987224224786E-2</v>
      </c>
      <c r="K76" s="1">
        <f t="shared" si="35"/>
        <v>7.7432987224224786E-2</v>
      </c>
    </row>
    <row r="77" spans="1:11" x14ac:dyDescent="0.25">
      <c r="A77" s="1">
        <v>66</v>
      </c>
      <c r="B77" s="1">
        <f t="shared" si="26"/>
        <v>67</v>
      </c>
      <c r="C77" s="1">
        <f t="shared" si="36"/>
        <v>0.28969411086723967</v>
      </c>
      <c r="D77" s="1">
        <f t="shared" si="36"/>
        <v>0.28461218474354932</v>
      </c>
      <c r="E77" s="1">
        <f t="shared" si="29"/>
        <v>7.6300679816382749E-2</v>
      </c>
      <c r="F77" s="1">
        <f t="shared" si="30"/>
        <v>7.4118135689753284E-2</v>
      </c>
      <c r="G77" s="1">
        <f t="shared" si="31"/>
        <v>7.6300679816382749E-2</v>
      </c>
      <c r="H77" s="1">
        <f t="shared" si="32"/>
        <v>7.4118135689753284E-2</v>
      </c>
      <c r="I77" s="1">
        <f t="shared" si="33"/>
        <v>0.28713928445450565</v>
      </c>
      <c r="J77" s="1">
        <f t="shared" si="34"/>
        <v>7.5201394416382447E-2</v>
      </c>
      <c r="K77" s="1">
        <f t="shared" si="35"/>
        <v>7.5201394416382447E-2</v>
      </c>
    </row>
    <row r="78" spans="1:11" x14ac:dyDescent="0.25">
      <c r="A78" s="1">
        <v>67</v>
      </c>
      <c r="B78" s="1">
        <f t="shared" si="26"/>
        <v>68</v>
      </c>
      <c r="C78" s="1">
        <f t="shared" si="36"/>
        <v>0.28461218474354932</v>
      </c>
      <c r="D78" s="1">
        <f t="shared" si="36"/>
        <v>0.27969273450820731</v>
      </c>
      <c r="E78" s="1">
        <f t="shared" si="29"/>
        <v>7.4118135689753284E-2</v>
      </c>
      <c r="F78" s="1">
        <f t="shared" si="30"/>
        <v>7.2028985504145243E-2</v>
      </c>
      <c r="G78" s="1">
        <f t="shared" si="31"/>
        <v>7.4118135689753284E-2</v>
      </c>
      <c r="H78" s="1">
        <f t="shared" si="32"/>
        <v>7.2028985504145243E-2</v>
      </c>
      <c r="I78" s="1">
        <f t="shared" si="33"/>
        <v>0.28213923832507087</v>
      </c>
      <c r="J78" s="1">
        <f t="shared" si="34"/>
        <v>7.3066003797820078E-2</v>
      </c>
      <c r="K78" s="1">
        <f t="shared" si="35"/>
        <v>7.3066003797820078E-2</v>
      </c>
    </row>
    <row r="79" spans="1:11" x14ac:dyDescent="0.25">
      <c r="A79" s="1">
        <v>68</v>
      </c>
      <c r="B79" s="1">
        <f t="shared" si="26"/>
        <v>69</v>
      </c>
      <c r="C79" s="1">
        <f t="shared" si="36"/>
        <v>0.27969273450820731</v>
      </c>
      <c r="D79" s="1">
        <f t="shared" si="36"/>
        <v>0.27492828911745193</v>
      </c>
      <c r="E79" s="1">
        <f t="shared" ref="E79:E111" si="37">$C$2*$A79^($D$2)</f>
        <v>7.2028985504145243E-2</v>
      </c>
      <c r="F79" s="1">
        <f t="shared" ref="F79:F111" si="38">$C$2*$B79^($D$2)</f>
        <v>7.0027946034818891E-2</v>
      </c>
      <c r="G79" s="1">
        <f t="shared" ref="G79:G111" si="39">IF($K$2="--",C79,IF($A79&lt;$K$2,C79,E79))</f>
        <v>7.2028985504145243E-2</v>
      </c>
      <c r="H79" s="1">
        <f t="shared" ref="H79:H111" si="40">IF($K$2="--",D79,IF($A79&lt;$K$2,D79,F79))</f>
        <v>7.0027946034818891E-2</v>
      </c>
      <c r="I79" s="1">
        <f t="shared" ref="I79:I111" si="41">A$2/((B79-A79)*(B$2+1))*(B79^(B$2+1)-A79^(B$2+1))</f>
        <v>0.27729789402998722</v>
      </c>
      <c r="J79" s="1">
        <f t="shared" ref="J79:J111" si="42">C$2/(($B79-$A79)*(D$2+1))*($B79^(D$2+1)-$A79^(D$2+1))</f>
        <v>7.1021333347002655E-2</v>
      </c>
      <c r="K79" s="1">
        <f t="shared" ref="K79:K110" si="43">IF($A79&lt;$K$2,I79,J79)</f>
        <v>7.1021333347002655E-2</v>
      </c>
    </row>
    <row r="80" spans="1:11" x14ac:dyDescent="0.25">
      <c r="A80" s="1">
        <v>69</v>
      </c>
      <c r="B80" s="1">
        <f t="shared" si="26"/>
        <v>70</v>
      </c>
      <c r="C80" s="1">
        <f t="shared" si="36"/>
        <v>0.27492828911745193</v>
      </c>
      <c r="D80" s="1">
        <f t="shared" si="36"/>
        <v>0.27031182275498628</v>
      </c>
      <c r="E80" s="1">
        <f t="shared" si="37"/>
        <v>7.0027946034818891E-2</v>
      </c>
      <c r="F80" s="1">
        <f t="shared" si="38"/>
        <v>6.8110103648885478E-2</v>
      </c>
      <c r="G80" s="1">
        <f t="shared" si="39"/>
        <v>7.0027946034818891E-2</v>
      </c>
      <c r="H80" s="1">
        <f t="shared" si="40"/>
        <v>6.8110103648885478E-2</v>
      </c>
      <c r="I80" s="1">
        <f t="shared" si="41"/>
        <v>0.27260800596464185</v>
      </c>
      <c r="J80" s="1">
        <f t="shared" si="42"/>
        <v>6.9062287321770735E-2</v>
      </c>
      <c r="K80" s="1">
        <f t="shared" si="43"/>
        <v>6.9062287321770735E-2</v>
      </c>
    </row>
    <row r="81" spans="1:11" x14ac:dyDescent="0.25">
      <c r="A81" s="1">
        <v>70</v>
      </c>
      <c r="B81" s="1">
        <f t="shared" si="26"/>
        <v>71</v>
      </c>
      <c r="C81" s="1">
        <f t="shared" si="36"/>
        <v>0.27031182275498628</v>
      </c>
      <c r="D81" s="1">
        <f t="shared" si="36"/>
        <v>0.26583672240962275</v>
      </c>
      <c r="E81" s="1">
        <f t="shared" si="37"/>
        <v>6.8110103648885478E-2</v>
      </c>
      <c r="F81" s="1">
        <f t="shared" si="38"/>
        <v>6.6270883641294326E-2</v>
      </c>
      <c r="G81" s="1">
        <f t="shared" si="39"/>
        <v>6.8110103648885478E-2</v>
      </c>
      <c r="H81" s="1">
        <f t="shared" si="40"/>
        <v>6.6270883641294326E-2</v>
      </c>
      <c r="I81" s="1">
        <f t="shared" si="41"/>
        <v>0.26806275729699403</v>
      </c>
      <c r="J81" s="1">
        <f t="shared" si="42"/>
        <v>6.7184123981165134E-2</v>
      </c>
      <c r="K81" s="1">
        <f t="shared" si="43"/>
        <v>6.7184123981165134E-2</v>
      </c>
    </row>
    <row r="82" spans="1:11" x14ac:dyDescent="0.25">
      <c r="A82" s="1">
        <v>71</v>
      </c>
      <c r="B82" s="1">
        <f t="shared" si="26"/>
        <v>72</v>
      </c>
      <c r="C82" s="1">
        <f t="shared" si="36"/>
        <v>0.26583672240962275</v>
      </c>
      <c r="D82" s="1">
        <f t="shared" si="36"/>
        <v>0.2614967582309789</v>
      </c>
      <c r="E82" s="1">
        <f t="shared" si="37"/>
        <v>6.6270883641294326E-2</v>
      </c>
      <c r="F82" s="1">
        <f t="shared" si="38"/>
        <v>6.4506022502889657E-2</v>
      </c>
      <c r="G82" s="1">
        <f t="shared" si="39"/>
        <v>6.6270883641294326E-2</v>
      </c>
      <c r="H82" s="1">
        <f t="shared" si="40"/>
        <v>6.4506022502889657E-2</v>
      </c>
      <c r="I82" s="1">
        <f t="shared" si="41"/>
        <v>0.26365572895833372</v>
      </c>
      <c r="J82" s="1">
        <f t="shared" si="42"/>
        <v>6.5382426415571918E-2</v>
      </c>
      <c r="K82" s="1">
        <f t="shared" si="43"/>
        <v>6.5382426415571918E-2</v>
      </c>
    </row>
    <row r="83" spans="1:11" x14ac:dyDescent="0.25">
      <c r="A83" s="1">
        <v>72</v>
      </c>
      <c r="B83" s="1">
        <f t="shared" si="26"/>
        <v>73</v>
      </c>
      <c r="C83" s="1">
        <f t="shared" si="36"/>
        <v>0.2614967582309789</v>
      </c>
      <c r="D83" s="1">
        <f t="shared" si="36"/>
        <v>0.25728605639044255</v>
      </c>
      <c r="E83" s="1">
        <f t="shared" si="37"/>
        <v>6.4506022502889657E-2</v>
      </c>
      <c r="F83" s="1">
        <f t="shared" si="38"/>
        <v>6.2811542804091861E-2</v>
      </c>
      <c r="G83" s="1">
        <f t="shared" si="39"/>
        <v>6.4506022502889657E-2</v>
      </c>
      <c r="H83" s="1">
        <f t="shared" si="40"/>
        <v>6.2811542804091861E-2</v>
      </c>
      <c r="I83" s="1">
        <f t="shared" si="41"/>
        <v>0.25938087127296761</v>
      </c>
      <c r="J83" s="1">
        <f t="shared" si="42"/>
        <v>6.3653076147277096E-2</v>
      </c>
      <c r="K83" s="1">
        <f t="shared" si="43"/>
        <v>6.3653076147277096E-2</v>
      </c>
    </row>
    <row r="84" spans="1:11" x14ac:dyDescent="0.25">
      <c r="A84" s="1">
        <v>73</v>
      </c>
      <c r="B84" s="1">
        <f t="shared" si="26"/>
        <v>74</v>
      </c>
      <c r="C84" s="1">
        <f t="shared" si="36"/>
        <v>0.25728605639044255</v>
      </c>
      <c r="D84" s="1">
        <f t="shared" si="36"/>
        <v>0.25319907420472254</v>
      </c>
      <c r="E84" s="1">
        <f t="shared" si="37"/>
        <v>6.2811542804091861E-2</v>
      </c>
      <c r="F84" s="1">
        <f t="shared" si="38"/>
        <v>6.1183730415695289E-2</v>
      </c>
      <c r="G84" s="1">
        <f t="shared" si="39"/>
        <v>6.2811542804091861E-2</v>
      </c>
      <c r="H84" s="1">
        <f t="shared" si="40"/>
        <v>6.1183730415695289E-2</v>
      </c>
      <c r="I84" s="1">
        <f t="shared" si="41"/>
        <v>0.25523247796958815</v>
      </c>
      <c r="J84" s="1">
        <f t="shared" si="42"/>
        <v>6.1992229204488776E-2</v>
      </c>
      <c r="K84" s="1">
        <f t="shared" si="43"/>
        <v>6.1992229204488776E-2</v>
      </c>
    </row>
    <row r="85" spans="1:11" x14ac:dyDescent="0.25">
      <c r="A85" s="1">
        <v>74</v>
      </c>
      <c r="B85" s="1">
        <f t="shared" si="26"/>
        <v>75</v>
      </c>
      <c r="C85" s="1">
        <f t="shared" si="36"/>
        <v>0.25319907420472254</v>
      </c>
      <c r="D85" s="1">
        <f t="shared" si="36"/>
        <v>0.24923057730574202</v>
      </c>
      <c r="E85" s="1">
        <f t="shared" si="37"/>
        <v>6.1183730415695289E-2</v>
      </c>
      <c r="F85" s="1">
        <f t="shared" si="38"/>
        <v>5.961911382123055E-2</v>
      </c>
      <c r="G85" s="1">
        <f t="shared" si="39"/>
        <v>6.1183730415695289E-2</v>
      </c>
      <c r="H85" s="1">
        <f t="shared" si="40"/>
        <v>5.961911382123055E-2</v>
      </c>
      <c r="I85" s="1">
        <f t="shared" si="41"/>
        <v>0.25120516234499279</v>
      </c>
      <c r="J85" s="1">
        <f t="shared" si="42"/>
        <v>6.0396294407104804E-2</v>
      </c>
      <c r="K85" s="1">
        <f t="shared" si="43"/>
        <v>6.0396294407104804E-2</v>
      </c>
    </row>
    <row r="86" spans="1:11" x14ac:dyDescent="0.25">
      <c r="A86" s="1">
        <v>75</v>
      </c>
      <c r="B86" s="1">
        <f t="shared" si="26"/>
        <v>76</v>
      </c>
      <c r="C86" s="1">
        <f t="shared" si="36"/>
        <v>0.24923057730574202</v>
      </c>
      <c r="D86" s="1">
        <f t="shared" si="36"/>
        <v>0.24537561866385058</v>
      </c>
      <c r="E86" s="1">
        <f t="shared" si="37"/>
        <v>5.961911382123055E-2</v>
      </c>
      <c r="F86" s="1">
        <f t="shared" si="38"/>
        <v>5.8114445304007244E-2</v>
      </c>
      <c r="G86" s="1">
        <f t="shared" si="39"/>
        <v>5.961911382123055E-2</v>
      </c>
      <c r="H86" s="1">
        <f t="shared" si="40"/>
        <v>5.8114445304007244E-2</v>
      </c>
      <c r="I86" s="1">
        <f t="shared" si="41"/>
        <v>0.24729383537594876</v>
      </c>
      <c r="J86" s="1">
        <f t="shared" si="42"/>
        <v>5.8861913633435015E-2</v>
      </c>
      <c r="K86" s="1">
        <f t="shared" si="43"/>
        <v>5.8861913633435015E-2</v>
      </c>
    </row>
    <row r="87" spans="1:11" x14ac:dyDescent="0.25">
      <c r="A87" s="1">
        <v>76</v>
      </c>
      <c r="B87" s="1">
        <f t="shared" si="26"/>
        <v>77</v>
      </c>
      <c r="C87" s="1">
        <f t="shared" si="36"/>
        <v>0.24537561866385058</v>
      </c>
      <c r="D87" s="1">
        <f t="shared" si="36"/>
        <v>0.24162951929182697</v>
      </c>
      <c r="E87" s="1">
        <f t="shared" si="37"/>
        <v>5.8114445304007244E-2</v>
      </c>
      <c r="F87" s="1">
        <f t="shared" si="38"/>
        <v>5.6666683816957962E-2</v>
      </c>
      <c r="G87" s="1">
        <f t="shared" si="39"/>
        <v>5.8114445304007244E-2</v>
      </c>
      <c r="H87" s="1">
        <f t="shared" si="40"/>
        <v>5.6666683816957962E-2</v>
      </c>
      <c r="I87" s="1">
        <f t="shared" si="41"/>
        <v>0.24349368559607604</v>
      </c>
      <c r="J87" s="1">
        <f t="shared" si="42"/>
        <v>5.7385943863635096E-2</v>
      </c>
      <c r="K87" s="1">
        <f t="shared" si="43"/>
        <v>5.7385943863635096E-2</v>
      </c>
    </row>
    <row r="88" spans="1:11" x14ac:dyDescent="0.25">
      <c r="A88" s="1">
        <v>77</v>
      </c>
      <c r="B88" s="1">
        <f t="shared" si="26"/>
        <v>78</v>
      </c>
      <c r="C88" s="1">
        <f t="shared" si="36"/>
        <v>0.24162951929182697</v>
      </c>
      <c r="D88" s="1">
        <f t="shared" si="36"/>
        <v>0.23798785047519078</v>
      </c>
      <c r="E88" s="1">
        <f t="shared" si="37"/>
        <v>5.6666683816957962E-2</v>
      </c>
      <c r="F88" s="1">
        <f t="shared" si="38"/>
        <v>5.5272979365229742E-2</v>
      </c>
      <c r="G88" s="1">
        <f t="shared" si="39"/>
        <v>5.6666683816957962E-2</v>
      </c>
      <c r="H88" s="1">
        <f t="shared" si="40"/>
        <v>5.5272979365229742E-2</v>
      </c>
      <c r="I88" s="1">
        <f t="shared" si="41"/>
        <v>0.23980016057559203</v>
      </c>
      <c r="J88" s="1">
        <f t="shared" si="42"/>
        <v>5.5965440819267465E-2</v>
      </c>
      <c r="K88" s="1">
        <f t="shared" si="43"/>
        <v>5.5965440819267465E-2</v>
      </c>
    </row>
    <row r="89" spans="1:11" x14ac:dyDescent="0.25">
      <c r="A89" s="1">
        <v>78</v>
      </c>
      <c r="B89" s="1">
        <f t="shared" si="26"/>
        <v>79</v>
      </c>
      <c r="C89" s="1">
        <f t="shared" si="36"/>
        <v>0.23798785047519078</v>
      </c>
      <c r="D89" s="1">
        <f t="shared" si="36"/>
        <v>0.23444641739032057</v>
      </c>
      <c r="E89" s="1">
        <f t="shared" si="37"/>
        <v>5.5272979365229742E-2</v>
      </c>
      <c r="F89" s="1">
        <f t="shared" si="38"/>
        <v>5.3930658750586613E-2</v>
      </c>
      <c r="G89" s="1">
        <f t="shared" si="39"/>
        <v>5.5272979365229742E-2</v>
      </c>
      <c r="H89" s="1">
        <f t="shared" si="40"/>
        <v>5.3930658750586613E-2</v>
      </c>
      <c r="I89" s="1">
        <f t="shared" si="41"/>
        <v>0.23620894985611718</v>
      </c>
      <c r="J89" s="1">
        <f t="shared" si="42"/>
        <v>5.4597644038697761E-2</v>
      </c>
      <c r="K89" s="1">
        <f t="shared" si="43"/>
        <v>5.4597644038697761E-2</v>
      </c>
    </row>
    <row r="90" spans="1:11" x14ac:dyDescent="0.25">
      <c r="A90" s="1">
        <v>79</v>
      </c>
      <c r="B90" s="1">
        <f t="shared" si="26"/>
        <v>80</v>
      </c>
      <c r="C90" s="1">
        <f t="shared" si="36"/>
        <v>0.23444641739032057</v>
      </c>
      <c r="D90" s="1">
        <f t="shared" si="36"/>
        <v>0.23100124398602501</v>
      </c>
      <c r="E90" s="1">
        <f t="shared" si="37"/>
        <v>5.3930658750586613E-2</v>
      </c>
      <c r="F90" s="1">
        <f t="shared" si="38"/>
        <v>5.263721254342648E-2</v>
      </c>
      <c r="G90" s="1">
        <f t="shared" si="39"/>
        <v>5.3930658750586613E-2</v>
      </c>
      <c r="H90" s="1">
        <f t="shared" si="40"/>
        <v>5.263721254342648E-2</v>
      </c>
      <c r="I90" s="1">
        <f t="shared" si="41"/>
        <v>0.23271596921047705</v>
      </c>
      <c r="J90" s="1">
        <f t="shared" si="42"/>
        <v>5.3279963245748935E-2</v>
      </c>
      <c r="K90" s="1">
        <f t="shared" si="43"/>
        <v>5.3279963245748935E-2</v>
      </c>
    </row>
    <row r="91" spans="1:11" x14ac:dyDescent="0.25">
      <c r="A91" s="1">
        <v>80</v>
      </c>
      <c r="B91" s="1">
        <f t="shared" si="26"/>
        <v>81</v>
      </c>
      <c r="C91" s="1">
        <f t="shared" si="36"/>
        <v>0.23100124398602501</v>
      </c>
      <c r="D91" s="1">
        <f t="shared" si="36"/>
        <v>0.22764855901673198</v>
      </c>
      <c r="E91" s="1">
        <f t="shared" si="37"/>
        <v>5.263721254342648E-2</v>
      </c>
      <c r="F91" s="1">
        <f t="shared" si="38"/>
        <v>5.1390283162930636E-2</v>
      </c>
      <c r="G91" s="1">
        <f t="shared" si="39"/>
        <v>5.263721254342648E-2</v>
      </c>
      <c r="H91" s="1">
        <f t="shared" si="40"/>
        <v>5.1390283162930636E-2</v>
      </c>
      <c r="I91" s="1">
        <f t="shared" si="41"/>
        <v>0.22931734610904503</v>
      </c>
      <c r="J91" s="1">
        <f t="shared" si="42"/>
        <v>5.2009965885292025E-2</v>
      </c>
      <c r="K91" s="1">
        <f t="shared" si="43"/>
        <v>5.2009965885292025E-2</v>
      </c>
    </row>
    <row r="92" spans="1:11" x14ac:dyDescent="0.25">
      <c r="A92" s="1">
        <v>81</v>
      </c>
      <c r="B92" s="1">
        <f t="shared" si="26"/>
        <v>82</v>
      </c>
      <c r="C92" s="1">
        <f t="shared" si="36"/>
        <v>0.22764855901673198</v>
      </c>
      <c r="D92" s="1">
        <f t="shared" si="36"/>
        <v>0.22438478312662558</v>
      </c>
      <c r="E92" s="1">
        <f t="shared" si="37"/>
        <v>5.1390283162930636E-2</v>
      </c>
      <c r="F92" s="1">
        <f t="shared" si="38"/>
        <v>5.0187653958797179E-2</v>
      </c>
      <c r="G92" s="1">
        <f t="shared" si="39"/>
        <v>5.1390283162930636E-2</v>
      </c>
      <c r="H92" s="1">
        <f t="shared" si="40"/>
        <v>5.0187653958797179E-2</v>
      </c>
      <c r="I92" s="1">
        <f t="shared" si="41"/>
        <v>0.22600940628604227</v>
      </c>
      <c r="J92" s="1">
        <f t="shared" si="42"/>
        <v>5.0785365712461249E-2</v>
      </c>
      <c r="K92" s="1">
        <f t="shared" si="43"/>
        <v>5.0785365712461249E-2</v>
      </c>
    </row>
    <row r="93" spans="1:11" x14ac:dyDescent="0.25">
      <c r="A93" s="1">
        <v>82</v>
      </c>
      <c r="B93" s="1">
        <f t="shared" si="26"/>
        <v>83</v>
      </c>
      <c r="C93" s="1">
        <f t="shared" si="36"/>
        <v>0.22438478312662558</v>
      </c>
      <c r="D93" s="1">
        <f t="shared" si="36"/>
        <v>0.22120651689394388</v>
      </c>
      <c r="E93" s="1">
        <f t="shared" si="37"/>
        <v>5.0187653958797179E-2</v>
      </c>
      <c r="F93" s="1">
        <f t="shared" si="38"/>
        <v>4.9027239199408323E-2</v>
      </c>
      <c r="G93" s="1">
        <f t="shared" si="39"/>
        <v>5.0187653958797179E-2</v>
      </c>
      <c r="H93" s="1">
        <f t="shared" si="40"/>
        <v>4.9027239199408323E-2</v>
      </c>
      <c r="I93" s="1">
        <f t="shared" si="41"/>
        <v>0.22278866131123337</v>
      </c>
      <c r="J93" s="1">
        <f t="shared" si="42"/>
        <v>4.9604012335164843E-2</v>
      </c>
      <c r="K93" s="1">
        <f t="shared" si="43"/>
        <v>4.9604012335164843E-2</v>
      </c>
    </row>
    <row r="94" spans="1:11" x14ac:dyDescent="0.25">
      <c r="A94" s="1">
        <v>83</v>
      </c>
      <c r="B94" s="1">
        <f t="shared" si="26"/>
        <v>84</v>
      </c>
      <c r="C94" s="1">
        <f t="shared" si="36"/>
        <v>0.22120651689394388</v>
      </c>
      <c r="D94" s="1">
        <f t="shared" si="36"/>
        <v>0.21811052975349948</v>
      </c>
      <c r="E94" s="1">
        <f t="shared" si="37"/>
        <v>4.9027239199408323E-2</v>
      </c>
      <c r="F94" s="1">
        <f t="shared" si="38"/>
        <v>4.7907074881343062E-2</v>
      </c>
      <c r="G94" s="1">
        <f t="shared" si="39"/>
        <v>4.9027239199408323E-2</v>
      </c>
      <c r="H94" s="1">
        <f t="shared" si="40"/>
        <v>4.7907074881343062E-2</v>
      </c>
      <c r="I94" s="1">
        <f t="shared" si="41"/>
        <v>0.2196517970796715</v>
      </c>
      <c r="J94" s="1">
        <f t="shared" si="42"/>
        <v>4.8463881619618697E-2</v>
      </c>
      <c r="K94" s="1">
        <f t="shared" si="43"/>
        <v>4.8463881619618697E-2</v>
      </c>
    </row>
    <row r="95" spans="1:11" x14ac:dyDescent="0.25">
      <c r="A95" s="1">
        <v>84</v>
      </c>
      <c r="B95" s="1">
        <f t="shared" si="26"/>
        <v>85</v>
      </c>
      <c r="C95" s="1">
        <f t="shared" si="36"/>
        <v>0.21811052975349948</v>
      </c>
      <c r="D95" s="1">
        <f t="shared" si="36"/>
        <v>0.21509374972334214</v>
      </c>
      <c r="E95" s="1">
        <f t="shared" si="37"/>
        <v>4.7907074881343062E-2</v>
      </c>
      <c r="F95" s="1">
        <f t="shared" si="38"/>
        <v>4.6825310284030267E-2</v>
      </c>
      <c r="G95" s="1">
        <f t="shared" si="39"/>
        <v>4.7907074881343062E-2</v>
      </c>
      <c r="H95" s="1">
        <f t="shared" si="40"/>
        <v>4.6825310284030267E-2</v>
      </c>
      <c r="I95" s="1">
        <f t="shared" si="41"/>
        <v>0.21659566314224243</v>
      </c>
      <c r="J95" s="1">
        <f t="shared" si="42"/>
        <v>4.7363066878416127E-2</v>
      </c>
      <c r="K95" s="1">
        <f t="shared" si="43"/>
        <v>4.7363066878416127E-2</v>
      </c>
    </row>
    <row r="96" spans="1:11" x14ac:dyDescent="0.25">
      <c r="A96" s="1">
        <v>85</v>
      </c>
      <c r="B96" s="1">
        <f t="shared" si="26"/>
        <v>86</v>
      </c>
      <c r="C96" s="1">
        <f t="shared" si="36"/>
        <v>0.21509374972334214</v>
      </c>
      <c r="D96" s="1">
        <f t="shared" si="36"/>
        <v>0.21215325386853143</v>
      </c>
      <c r="E96" s="1">
        <f t="shared" si="37"/>
        <v>4.6825310284030267E-2</v>
      </c>
      <c r="F96" s="1">
        <f t="shared" si="38"/>
        <v>4.5780200201215114E-2</v>
      </c>
      <c r="G96" s="1">
        <f t="shared" si="39"/>
        <v>4.6825310284030267E-2</v>
      </c>
      <c r="H96" s="1">
        <f t="shared" si="40"/>
        <v>4.5780200201215114E-2</v>
      </c>
      <c r="I96" s="1">
        <f t="shared" si="41"/>
        <v>0.21361726280607787</v>
      </c>
      <c r="J96" s="1">
        <f t="shared" si="42"/>
        <v>4.6299770768981077E-2</v>
      </c>
      <c r="K96" s="1">
        <f t="shared" si="43"/>
        <v>4.6299770768981077E-2</v>
      </c>
    </row>
    <row r="97" spans="1:11" x14ac:dyDescent="0.25">
      <c r="A97" s="1">
        <v>86</v>
      </c>
      <c r="B97" s="1">
        <f t="shared" si="26"/>
        <v>87</v>
      </c>
      <c r="C97" s="1">
        <f t="shared" si="36"/>
        <v>0.21215325386853143</v>
      </c>
      <c r="D97" s="1">
        <f t="shared" si="36"/>
        <v>0.20928625944126947</v>
      </c>
      <c r="E97" s="1">
        <f t="shared" si="37"/>
        <v>4.5780200201215114E-2</v>
      </c>
      <c r="F97" s="1">
        <f t="shared" si="38"/>
        <v>4.4770097787876814E-2</v>
      </c>
      <c r="G97" s="1">
        <f t="shared" si="39"/>
        <v>4.5780200201215114E-2</v>
      </c>
      <c r="H97" s="1">
        <f t="shared" si="40"/>
        <v>4.4770097787876814E-2</v>
      </c>
      <c r="I97" s="1">
        <f t="shared" si="41"/>
        <v>0.2107137439414867</v>
      </c>
      <c r="J97" s="1">
        <f t="shared" si="42"/>
        <v>4.5272297837633244E-2</v>
      </c>
      <c r="K97" s="1">
        <f t="shared" si="43"/>
        <v>4.5272297837633244E-2</v>
      </c>
    </row>
    <row r="98" spans="1:11" x14ac:dyDescent="0.25">
      <c r="A98" s="1">
        <v>87</v>
      </c>
      <c r="B98" s="1">
        <f t="shared" si="26"/>
        <v>88</v>
      </c>
      <c r="C98" s="1">
        <f t="shared" si="36"/>
        <v>0.20928625944126947</v>
      </c>
      <c r="D98" s="1">
        <f t="shared" si="36"/>
        <v>0.20649011564229708</v>
      </c>
      <c r="E98" s="1">
        <f t="shared" si="37"/>
        <v>4.4770097787876814E-2</v>
      </c>
      <c r="F98" s="1">
        <f t="shared" si="38"/>
        <v>4.379344796743919E-2</v>
      </c>
      <c r="G98" s="1">
        <f t="shared" si="39"/>
        <v>4.4770097787876814E-2</v>
      </c>
      <c r="H98" s="1">
        <f t="shared" si="40"/>
        <v>4.379344796743919E-2</v>
      </c>
      <c r="I98" s="1">
        <f t="shared" si="41"/>
        <v>0.20788239043695056</v>
      </c>
      <c r="J98" s="1">
        <f t="shared" si="42"/>
        <v>4.4279047650969107E-2</v>
      </c>
      <c r="K98" s="1">
        <f t="shared" si="43"/>
        <v>4.4279047650969107E-2</v>
      </c>
    </row>
    <row r="99" spans="1:11" x14ac:dyDescent="0.25">
      <c r="A99" s="1">
        <v>88</v>
      </c>
      <c r="B99" s="1">
        <f t="shared" si="26"/>
        <v>89</v>
      </c>
      <c r="C99" s="1">
        <f t="shared" si="36"/>
        <v>0.20649011564229708</v>
      </c>
      <c r="D99" s="1">
        <f t="shared" si="36"/>
        <v>0.20376229595349779</v>
      </c>
      <c r="E99" s="1">
        <f t="shared" si="37"/>
        <v>4.379344796743919E-2</v>
      </c>
      <c r="F99" s="1">
        <f t="shared" si="38"/>
        <v>4.2848781349612571E-2</v>
      </c>
      <c r="G99" s="1">
        <f t="shared" si="39"/>
        <v>4.379344796743919E-2</v>
      </c>
      <c r="H99" s="1">
        <f t="shared" si="40"/>
        <v>4.2848781349612571E-2</v>
      </c>
      <c r="I99" s="1">
        <f t="shared" si="41"/>
        <v>0.20512061425012559</v>
      </c>
      <c r="J99" s="1">
        <f t="shared" si="42"/>
        <v>4.3318508462338375E-2</v>
      </c>
      <c r="K99" s="1">
        <f t="shared" si="43"/>
        <v>4.3318508462338375E-2</v>
      </c>
    </row>
    <row r="100" spans="1:11" x14ac:dyDescent="0.25">
      <c r="A100" s="1">
        <v>89</v>
      </c>
      <c r="B100" s="1">
        <f t="shared" si="26"/>
        <v>90</v>
      </c>
      <c r="C100" s="1">
        <f t="shared" si="36"/>
        <v>0.20376229595349779</v>
      </c>
      <c r="D100" s="1">
        <f t="shared" si="36"/>
        <v>0.20110039099620944</v>
      </c>
      <c r="E100" s="1">
        <f t="shared" si="37"/>
        <v>4.2848781349612571E-2</v>
      </c>
      <c r="F100" s="1">
        <f t="shared" si="38"/>
        <v>4.1934708614112269E-2</v>
      </c>
      <c r="G100" s="1">
        <f t="shared" si="39"/>
        <v>4.2848781349612571E-2</v>
      </c>
      <c r="H100" s="1">
        <f t="shared" si="40"/>
        <v>4.1934708614112269E-2</v>
      </c>
      <c r="I100" s="1">
        <f t="shared" si="41"/>
        <v>0.20242594800704761</v>
      </c>
      <c r="J100" s="1">
        <f t="shared" si="42"/>
        <v>4.2389251366180644E-2</v>
      </c>
      <c r="K100" s="1">
        <f t="shared" si="43"/>
        <v>4.2389251366180644E-2</v>
      </c>
    </row>
    <row r="101" spans="1:11" x14ac:dyDescent="0.25">
      <c r="A101" s="1">
        <v>90</v>
      </c>
      <c r="B101" s="1">
        <f t="shared" si="26"/>
        <v>91</v>
      </c>
      <c r="C101" s="1">
        <f t="shared" si="36"/>
        <v>0.20110039099620944</v>
      </c>
      <c r="D101" s="1">
        <f t="shared" si="36"/>
        <v>0.19850210187382375</v>
      </c>
      <c r="E101" s="1">
        <f t="shared" si="37"/>
        <v>4.1934708614112269E-2</v>
      </c>
      <c r="F101" s="1">
        <f t="shared" si="38"/>
        <v>4.1049915319866008E-2</v>
      </c>
      <c r="G101" s="1">
        <f t="shared" si="39"/>
        <v>4.1934708614112269E-2</v>
      </c>
      <c r="H101" s="1">
        <f t="shared" si="40"/>
        <v>4.1049915319866008E-2</v>
      </c>
      <c r="I101" s="1">
        <f t="shared" si="41"/>
        <v>0.19979603810565288</v>
      </c>
      <c r="J101" s="1">
        <f t="shared" si="42"/>
        <v>4.1489924897628587E-2</v>
      </c>
      <c r="K101" s="1">
        <f t="shared" si="43"/>
        <v>4.1489924897628587E-2</v>
      </c>
    </row>
    <row r="102" spans="1:11" x14ac:dyDescent="0.25">
      <c r="A102" s="1">
        <v>91</v>
      </c>
      <c r="B102" s="1">
        <f t="shared" si="26"/>
        <v>92</v>
      </c>
      <c r="C102" s="1">
        <f t="shared" si="36"/>
        <v>0.19850210187382375</v>
      </c>
      <c r="D102" s="1">
        <f t="shared" si="36"/>
        <v>0.19596523396092783</v>
      </c>
      <c r="E102" s="1">
        <f t="shared" si="37"/>
        <v>4.1049915319866008E-2</v>
      </c>
      <c r="F102" s="1">
        <f t="shared" si="38"/>
        <v>4.0193157103221577E-2</v>
      </c>
      <c r="G102" s="1">
        <f t="shared" si="39"/>
        <v>4.1049915319866008E-2</v>
      </c>
      <c r="H102" s="1">
        <f t="shared" si="40"/>
        <v>4.0193157103221577E-2</v>
      </c>
      <c r="I102" s="1">
        <f t="shared" si="41"/>
        <v>0.19722863828486389</v>
      </c>
      <c r="J102" s="1">
        <f t="shared" si="42"/>
        <v>4.0619250039164841E-2</v>
      </c>
      <c r="K102" s="1">
        <f t="shared" si="43"/>
        <v>4.0619250039164841E-2</v>
      </c>
    </row>
    <row r="103" spans="1:11" x14ac:dyDescent="0.25">
      <c r="A103" s="1">
        <v>92</v>
      </c>
      <c r="B103" s="1">
        <f t="shared" si="26"/>
        <v>93</v>
      </c>
      <c r="C103" s="1">
        <f t="shared" si="36"/>
        <v>0.19596523396092783</v>
      </c>
      <c r="D103" s="1">
        <f t="shared" si="36"/>
        <v>0.19348769110456521</v>
      </c>
      <c r="E103" s="1">
        <f t="shared" si="37"/>
        <v>4.0193157103221577E-2</v>
      </c>
      <c r="F103" s="1">
        <f t="shared" si="38"/>
        <v>3.9363255232155878E-2</v>
      </c>
      <c r="G103" s="1">
        <f t="shared" si="39"/>
        <v>4.0193157103221577E-2</v>
      </c>
      <c r="H103" s="1">
        <f t="shared" si="40"/>
        <v>3.9363255232155878E-2</v>
      </c>
      <c r="I103" s="1">
        <f t="shared" si="41"/>
        <v>0.19472160362236515</v>
      </c>
      <c r="J103" s="1">
        <f t="shared" si="42"/>
        <v>3.9776015599403199E-2</v>
      </c>
      <c r="K103" s="1">
        <f t="shared" si="43"/>
        <v>3.9776015599403199E-2</v>
      </c>
    </row>
    <row r="104" spans="1:11" x14ac:dyDescent="0.25">
      <c r="A104" s="1">
        <v>93</v>
      </c>
      <c r="B104" s="1">
        <f t="shared" si="26"/>
        <v>94</v>
      </c>
      <c r="C104" s="1">
        <f t="shared" si="36"/>
        <v>0.19348769110456521</v>
      </c>
      <c r="D104" s="1">
        <f t="shared" si="36"/>
        <v>0.19106747020617729</v>
      </c>
      <c r="E104" s="1">
        <f t="shared" si="37"/>
        <v>3.9363255232155878E-2</v>
      </c>
      <c r="F104" s="1">
        <f t="shared" si="38"/>
        <v>3.8559092486600277E-2</v>
      </c>
      <c r="G104" s="1">
        <f t="shared" si="39"/>
        <v>3.9363255232155878E-2</v>
      </c>
      <c r="H104" s="1">
        <f t="shared" si="40"/>
        <v>3.8559092486600277E-2</v>
      </c>
      <c r="I104" s="1">
        <f t="shared" si="41"/>
        <v>0.19227288492886413</v>
      </c>
      <c r="J104" s="1">
        <f t="shared" si="42"/>
        <v>3.8959073932758673E-2</v>
      </c>
      <c r="K104" s="1">
        <f t="shared" si="43"/>
        <v>3.8959073932758673E-2</v>
      </c>
    </row>
    <row r="105" spans="1:11" x14ac:dyDescent="0.25">
      <c r="A105" s="1">
        <v>94</v>
      </c>
      <c r="B105" s="1">
        <f t="shared" ref="B105:B111" si="44">A105+1</f>
        <v>95</v>
      </c>
      <c r="C105" s="1">
        <f t="shared" si="36"/>
        <v>0.19106747020617729</v>
      </c>
      <c r="D105" s="1">
        <f t="shared" si="36"/>
        <v>0.18870265615549547</v>
      </c>
      <c r="E105" s="1">
        <f t="shared" si="37"/>
        <v>3.8559092486600277E-2</v>
      </c>
      <c r="F105" s="1">
        <f t="shared" si="38"/>
        <v>3.7779609337796928E-2</v>
      </c>
      <c r="G105" s="1">
        <f t="shared" si="39"/>
        <v>3.8559092486600277E-2</v>
      </c>
      <c r="H105" s="1">
        <f t="shared" si="40"/>
        <v>3.7779609337796928E-2</v>
      </c>
      <c r="I105" s="1">
        <f t="shared" si="41"/>
        <v>0.18988052350815721</v>
      </c>
      <c r="J105" s="1">
        <f t="shared" si="42"/>
        <v>3.8167336971409976E-2</v>
      </c>
      <c r="K105" s="1">
        <f t="shared" si="43"/>
        <v>3.8167336971409976E-2</v>
      </c>
    </row>
    <row r="106" spans="1:11" x14ac:dyDescent="0.25">
      <c r="A106" s="1">
        <v>95</v>
      </c>
      <c r="B106" s="1">
        <f t="shared" si="44"/>
        <v>96</v>
      </c>
      <c r="C106" s="1">
        <f t="shared" si="36"/>
        <v>0.18870265615549547</v>
      </c>
      <c r="D106" s="1">
        <f t="shared" si="36"/>
        <v>0.18639141709009774</v>
      </c>
      <c r="E106" s="1">
        <f t="shared" si="37"/>
        <v>3.7779609337796928E-2</v>
      </c>
      <c r="F106" s="1">
        <f t="shared" si="38"/>
        <v>3.7023800402106094E-2</v>
      </c>
      <c r="G106" s="1">
        <f t="shared" si="39"/>
        <v>3.7779609337796928E-2</v>
      </c>
      <c r="H106" s="1">
        <f t="shared" si="40"/>
        <v>3.7023800402106094E-2</v>
      </c>
      <c r="I106" s="1">
        <f t="shared" si="41"/>
        <v>0.18754264625597</v>
      </c>
      <c r="J106" s="1">
        <f t="shared" si="42"/>
        <v>3.7399772543847895E-2</v>
      </c>
      <c r="K106" s="1">
        <f t="shared" si="43"/>
        <v>3.7399772543847895E-2</v>
      </c>
    </row>
    <row r="107" spans="1:11" x14ac:dyDescent="0.25">
      <c r="A107" s="1">
        <v>96</v>
      </c>
      <c r="B107" s="1">
        <f t="shared" si="44"/>
        <v>97</v>
      </c>
      <c r="C107" s="1">
        <f t="shared" si="36"/>
        <v>0.18639141709009774</v>
      </c>
      <c r="D107" s="1">
        <f t="shared" si="36"/>
        <v>0.1841319999565533</v>
      </c>
      <c r="E107" s="1">
        <f t="shared" si="37"/>
        <v>3.7023800402106094E-2</v>
      </c>
      <c r="F107" s="1">
        <f t="shared" si="38"/>
        <v>3.6290711146935446E-2</v>
      </c>
      <c r="G107" s="1">
        <f t="shared" si="39"/>
        <v>3.7023800402106094E-2</v>
      </c>
      <c r="H107" s="1">
        <f t="shared" si="40"/>
        <v>3.6290711146935446E-2</v>
      </c>
      <c r="I107" s="1">
        <f t="shared" si="41"/>
        <v>0.1852574610723931</v>
      </c>
      <c r="J107" s="1">
        <f t="shared" si="42"/>
        <v>3.6655400956501744E-2</v>
      </c>
      <c r="K107" s="1">
        <f t="shared" si="43"/>
        <v>3.6655400956501744E-2</v>
      </c>
    </row>
    <row r="108" spans="1:11" x14ac:dyDescent="0.25">
      <c r="A108" s="1">
        <v>97</v>
      </c>
      <c r="B108" s="1">
        <f t="shared" si="44"/>
        <v>98</v>
      </c>
      <c r="C108" s="1">
        <f t="shared" si="36"/>
        <v>0.1841319999565533</v>
      </c>
      <c r="D108" s="1">
        <f t="shared" si="36"/>
        <v>0.18192272635109225</v>
      </c>
      <c r="E108" s="1">
        <f t="shared" si="37"/>
        <v>3.6290711146935446E-2</v>
      </c>
      <c r="F108" s="1">
        <f t="shared" si="38"/>
        <v>3.557943482848893E-2</v>
      </c>
      <c r="G108" s="1">
        <f t="shared" si="39"/>
        <v>3.6290711146935446E-2</v>
      </c>
      <c r="H108" s="1">
        <f t="shared" si="40"/>
        <v>3.557943482848893E-2</v>
      </c>
      <c r="I108" s="1">
        <f t="shared" si="41"/>
        <v>0.18302325256430768</v>
      </c>
      <c r="J108" s="1">
        <f t="shared" si="42"/>
        <v>3.5933291817208522E-2</v>
      </c>
      <c r="K108" s="1">
        <f t="shared" si="43"/>
        <v>3.5933291817208522E-2</v>
      </c>
    </row>
    <row r="109" spans="1:11" x14ac:dyDescent="0.25">
      <c r="A109" s="1">
        <v>98</v>
      </c>
      <c r="B109" s="1">
        <f t="shared" si="44"/>
        <v>99</v>
      </c>
      <c r="C109" s="1">
        <f t="shared" si="36"/>
        <v>0.18192272635109225</v>
      </c>
      <c r="D109" s="1">
        <f t="shared" si="36"/>
        <v>0.17976198861955328</v>
      </c>
      <c r="E109" s="1">
        <f t="shared" si="37"/>
        <v>3.557943482848893E-2</v>
      </c>
      <c r="F109" s="1">
        <f t="shared" si="38"/>
        <v>3.4889109642854695E-2</v>
      </c>
      <c r="G109" s="1">
        <f t="shared" si="39"/>
        <v>3.557943482848893E-2</v>
      </c>
      <c r="H109" s="1">
        <f t="shared" si="40"/>
        <v>3.4889109642854695E-2</v>
      </c>
      <c r="I109" s="1">
        <f t="shared" si="41"/>
        <v>0.18083837801736777</v>
      </c>
      <c r="J109" s="1">
        <f t="shared" si="42"/>
        <v>3.5232561081083281E-2</v>
      </c>
      <c r="K109" s="1">
        <f t="shared" si="43"/>
        <v>3.5232561081083281E-2</v>
      </c>
    </row>
    <row r="110" spans="1:11" x14ac:dyDescent="0.25">
      <c r="A110" s="1">
        <v>99</v>
      </c>
      <c r="B110" s="1">
        <f t="shared" si="44"/>
        <v>100</v>
      </c>
      <c r="C110" s="1">
        <f t="shared" si="36"/>
        <v>0.17976198861955328</v>
      </c>
      <c r="D110" s="1">
        <f t="shared" si="36"/>
        <v>0.17764824619801736</v>
      </c>
      <c r="E110" s="1">
        <f t="shared" si="37"/>
        <v>3.4889109642854695E-2</v>
      </c>
      <c r="F110" s="1">
        <f t="shared" si="38"/>
        <v>3.4218916073592967E-2</v>
      </c>
      <c r="G110" s="1">
        <f t="shared" si="39"/>
        <v>3.4889109642854695E-2</v>
      </c>
      <c r="H110" s="1">
        <f t="shared" si="40"/>
        <v>3.4218916073592967E-2</v>
      </c>
      <c r="I110" s="1">
        <f t="shared" si="41"/>
        <v>0.1787012636180631</v>
      </c>
      <c r="J110" s="1">
        <f t="shared" si="42"/>
        <v>3.4552368301232782E-2</v>
      </c>
      <c r="K110" s="1">
        <f t="shared" si="43"/>
        <v>3.4552368301232782E-2</v>
      </c>
    </row>
    <row r="111" spans="1:11" x14ac:dyDescent="0.25">
      <c r="A111" s="1">
        <v>100</v>
      </c>
      <c r="B111" s="1">
        <f t="shared" si="44"/>
        <v>101</v>
      </c>
      <c r="C111" s="1">
        <f t="shared" si="36"/>
        <v>0.17764824619801736</v>
      </c>
      <c r="D111" s="1">
        <f t="shared" si="36"/>
        <v>0.17558002217704255</v>
      </c>
      <c r="E111" s="1">
        <f t="shared" si="37"/>
        <v>3.4218916073592967E-2</v>
      </c>
      <c r="F111" s="1">
        <f t="shared" si="38"/>
        <v>3.3568074420469288E-2</v>
      </c>
      <c r="G111" s="1">
        <f t="shared" si="39"/>
        <v>3.4218916073592967E-2</v>
      </c>
      <c r="H111" s="1">
        <f t="shared" si="40"/>
        <v>3.3568074420469288E-2</v>
      </c>
      <c r="I111" s="1">
        <f t="shared" si="41"/>
        <v>0.17661040090701616</v>
      </c>
      <c r="J111" s="1">
        <f t="shared" si="42"/>
        <v>3.3891914068071523E-2</v>
      </c>
      <c r="K111" s="1">
        <f t="shared" ref="K111" si="45">IF($A111&lt;$K$2,I111,J111)</f>
        <v>3.3891914068071523E-2</v>
      </c>
    </row>
    <row r="202" spans="2:9" ht="51" x14ac:dyDescent="0.25">
      <c r="B202" s="17" t="s">
        <v>22</v>
      </c>
      <c r="C202" s="18" t="s">
        <v>49</v>
      </c>
      <c r="I202" t="str">
        <f>VLOOKUP('Input and results'!F3,'Calc-Stream'!B202:C229,2,FALSE)</f>
        <v>Pome/stone fruit, late applns</v>
      </c>
    </row>
    <row r="203" spans="2:9" ht="51" x14ac:dyDescent="0.25">
      <c r="B203" s="17" t="s">
        <v>23</v>
      </c>
      <c r="C203" s="18" t="s">
        <v>49</v>
      </c>
    </row>
    <row r="204" spans="2:9" ht="38.25" x14ac:dyDescent="0.25">
      <c r="B204" s="17" t="s">
        <v>24</v>
      </c>
      <c r="C204" s="18" t="s">
        <v>51</v>
      </c>
    </row>
    <row r="205" spans="2:9" ht="51" x14ac:dyDescent="0.25">
      <c r="B205" s="17" t="s">
        <v>25</v>
      </c>
      <c r="C205" s="18" t="s">
        <v>49</v>
      </c>
    </row>
    <row r="206" spans="2:9" ht="51" x14ac:dyDescent="0.25">
      <c r="B206" s="17" t="s">
        <v>26</v>
      </c>
      <c r="C206" s="18" t="s">
        <v>49</v>
      </c>
    </row>
    <row r="207" spans="2:9" ht="51" x14ac:dyDescent="0.25">
      <c r="B207" s="17" t="s">
        <v>27</v>
      </c>
      <c r="C207" s="18" t="s">
        <v>49</v>
      </c>
    </row>
    <row r="208" spans="2:9" x14ac:dyDescent="0.25">
      <c r="B208" s="17" t="s">
        <v>15</v>
      </c>
      <c r="C208" s="18" t="s">
        <v>15</v>
      </c>
    </row>
    <row r="209" spans="2:3" ht="51" x14ac:dyDescent="0.25">
      <c r="B209" s="17" t="s">
        <v>28</v>
      </c>
      <c r="C209" s="18" t="s">
        <v>49</v>
      </c>
    </row>
    <row r="210" spans="2:3" ht="51" x14ac:dyDescent="0.25">
      <c r="B210" s="17" t="s">
        <v>29</v>
      </c>
      <c r="C210" s="18" t="s">
        <v>49</v>
      </c>
    </row>
    <row r="211" spans="2:3" ht="51" x14ac:dyDescent="0.25">
      <c r="B211" s="17" t="s">
        <v>30</v>
      </c>
      <c r="C211" s="18" t="s">
        <v>49</v>
      </c>
    </row>
    <row r="212" spans="2:3" ht="51" x14ac:dyDescent="0.25">
      <c r="B212" s="17" t="s">
        <v>31</v>
      </c>
      <c r="C212" s="18" t="s">
        <v>49</v>
      </c>
    </row>
    <row r="213" spans="2:3" ht="38.25" x14ac:dyDescent="0.25">
      <c r="B213" s="17" t="s">
        <v>32</v>
      </c>
      <c r="C213" s="18" t="s">
        <v>51</v>
      </c>
    </row>
    <row r="214" spans="2:3" ht="51" x14ac:dyDescent="0.25">
      <c r="B214" s="17" t="s">
        <v>33</v>
      </c>
      <c r="C214" s="18" t="s">
        <v>52</v>
      </c>
    </row>
    <row r="215" spans="2:3" ht="51" x14ac:dyDescent="0.25">
      <c r="B215" s="17" t="s">
        <v>34</v>
      </c>
      <c r="C215" s="18" t="s">
        <v>51</v>
      </c>
    </row>
    <row r="216" spans="2:3" ht="51" x14ac:dyDescent="0.25">
      <c r="B216" s="17" t="s">
        <v>35</v>
      </c>
      <c r="C216" s="18" t="s">
        <v>49</v>
      </c>
    </row>
    <row r="217" spans="2:3" ht="51" x14ac:dyDescent="0.25">
      <c r="B217" s="17" t="s">
        <v>36</v>
      </c>
      <c r="C217" s="18" t="s">
        <v>49</v>
      </c>
    </row>
    <row r="218" spans="2:3" ht="51" x14ac:dyDescent="0.25">
      <c r="B218" s="17" t="s">
        <v>37</v>
      </c>
      <c r="C218" s="18" t="s">
        <v>49</v>
      </c>
    </row>
    <row r="219" spans="2:3" ht="51" x14ac:dyDescent="0.25">
      <c r="B219" s="17" t="s">
        <v>38</v>
      </c>
      <c r="C219" s="18" t="s">
        <v>49</v>
      </c>
    </row>
    <row r="220" spans="2:3" ht="51" x14ac:dyDescent="0.25">
      <c r="B220" s="17" t="s">
        <v>39</v>
      </c>
      <c r="C220" s="18" t="s">
        <v>49</v>
      </c>
    </row>
    <row r="221" spans="2:3" ht="51" x14ac:dyDescent="0.25">
      <c r="B221" s="17" t="s">
        <v>40</v>
      </c>
      <c r="C221" s="18" t="s">
        <v>49</v>
      </c>
    </row>
    <row r="222" spans="2:3" ht="51" x14ac:dyDescent="0.25">
      <c r="B222" s="17" t="s">
        <v>41</v>
      </c>
      <c r="C222" s="18" t="s">
        <v>49</v>
      </c>
    </row>
    <row r="223" spans="2:3" ht="51" x14ac:dyDescent="0.25">
      <c r="B223" s="17" t="s">
        <v>42</v>
      </c>
      <c r="C223" s="18" t="s">
        <v>49</v>
      </c>
    </row>
    <row r="224" spans="2:3" ht="51" x14ac:dyDescent="0.25">
      <c r="B224" s="17" t="s">
        <v>43</v>
      </c>
      <c r="C224" s="18" t="s">
        <v>49</v>
      </c>
    </row>
    <row r="225" spans="2:3" ht="38.25" x14ac:dyDescent="0.25">
      <c r="B225" s="17" t="s">
        <v>44</v>
      </c>
      <c r="C225" s="18" t="s">
        <v>44</v>
      </c>
    </row>
    <row r="226" spans="2:3" ht="51" x14ac:dyDescent="0.25">
      <c r="B226" s="17" t="s">
        <v>45</v>
      </c>
      <c r="C226" s="18" t="s">
        <v>50</v>
      </c>
    </row>
    <row r="227" spans="2:3" ht="25.5" x14ac:dyDescent="0.25">
      <c r="B227" s="17" t="s">
        <v>46</v>
      </c>
      <c r="C227" s="18" t="s">
        <v>16</v>
      </c>
    </row>
    <row r="228" spans="2:3" ht="51" x14ac:dyDescent="0.25">
      <c r="B228" s="17" t="s">
        <v>47</v>
      </c>
      <c r="C228" s="18" t="s">
        <v>49</v>
      </c>
    </row>
    <row r="229" spans="2:3" ht="51" x14ac:dyDescent="0.25">
      <c r="B229" s="17" t="s">
        <v>48</v>
      </c>
      <c r="C229" s="18" t="s">
        <v>50</v>
      </c>
    </row>
    <row r="230" spans="2:3" x14ac:dyDescent="0.25">
      <c r="B230" s="16"/>
    </row>
  </sheetData>
  <mergeCells count="4">
    <mergeCell ref="R2:S3"/>
    <mergeCell ref="T2:U3"/>
    <mergeCell ref="V2:V4"/>
    <mergeCell ref="O5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Home</vt:lpstr>
      <vt:lpstr>Input and results</vt:lpstr>
      <vt:lpstr>Calc-Ditch</vt:lpstr>
      <vt:lpstr>Calc-Pond</vt:lpstr>
      <vt:lpstr>Calc-Stream</vt:lpstr>
      <vt:lpstr>FOCUS</vt:lpstr>
      <vt:lpstr>NOFOCUS</vt:lpstr>
      <vt:lpstr>NORMAL</vt:lpstr>
      <vt:lpstr>SPECIAL</vt:lpstr>
    </vt:vector>
  </TitlesOfParts>
  <Company>ICPS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menaballi.luca</dc:creator>
  <cp:lastModifiedBy>menaballi.luca</cp:lastModifiedBy>
  <dcterms:created xsi:type="dcterms:W3CDTF">2016-07-12T08:14:38Z</dcterms:created>
  <dcterms:modified xsi:type="dcterms:W3CDTF">2016-12-22T13:55:27Z</dcterms:modified>
</cp:coreProperties>
</file>